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15" yWindow="120" windowWidth="18840" windowHeight="11715" tabRatio="384"/>
  </bookViews>
  <sheets>
    <sheet name="Brzechwy" sheetId="11" r:id="rId1"/>
    <sheet name="zakres" sheetId="13" state="hidden" r:id="rId2"/>
    <sheet name="ofert" sheetId="12" state="hidden" r:id="rId3"/>
    <sheet name="iwest (3)" sheetId="10" state="hidden" r:id="rId4"/>
  </sheets>
  <definedNames>
    <definedName name="b" localSheetId="3">'iwest (3)'!$B:$B</definedName>
    <definedName name="b" localSheetId="2">ofert!$B:$B</definedName>
    <definedName name="b" localSheetId="1">zakres!$B:$B</definedName>
    <definedName name="b">#REF!</definedName>
    <definedName name="_xlnm.Print_Area" localSheetId="3">'iwest (3)'!$B$1:$J$151</definedName>
    <definedName name="_xlnm.Print_Area" localSheetId="2">ofert!$B$1:$J$151</definedName>
    <definedName name="_xlnm.Print_Area" localSheetId="1">zakres!$B$1:$I$151</definedName>
    <definedName name="_xlnm.Print_Titles" localSheetId="3">'iwest (3)'!$10:$12</definedName>
    <definedName name="_xlnm.Print_Titles" localSheetId="2">ofert!$10:$12</definedName>
    <definedName name="_xlnm.Print_Titles" localSheetId="1">zakres!$10:$12</definedName>
  </definedNames>
  <calcPr calcId="125725"/>
</workbook>
</file>

<file path=xl/calcChain.xml><?xml version="1.0" encoding="utf-8"?>
<calcChain xmlns="http://schemas.openxmlformats.org/spreadsheetml/2006/main">
  <c r="Q29" i="11"/>
  <c r="Q24"/>
  <c r="P23"/>
  <c r="P24"/>
  <c r="O24"/>
  <c r="Q26"/>
  <c r="Q6"/>
  <c r="P6"/>
  <c r="P7"/>
  <c r="K28"/>
  <c r="K16"/>
  <c r="K24"/>
  <c r="I24"/>
  <c r="J24"/>
  <c r="K6"/>
  <c r="J6"/>
  <c r="I6"/>
  <c r="E28"/>
  <c r="E24"/>
  <c r="D24"/>
  <c r="C24"/>
  <c r="D6"/>
  <c r="C6"/>
  <c r="Q18"/>
  <c r="O20"/>
  <c r="P20"/>
  <c r="O22"/>
  <c r="P22"/>
  <c r="O26"/>
  <c r="P26"/>
  <c r="P28"/>
  <c r="K18"/>
  <c r="I20"/>
  <c r="J20"/>
  <c r="I22"/>
  <c r="J22"/>
  <c r="I26"/>
  <c r="J26"/>
  <c r="I28"/>
  <c r="J28"/>
  <c r="E18"/>
  <c r="C20"/>
  <c r="D20"/>
  <c r="C22"/>
  <c r="D22"/>
  <c r="C26"/>
  <c r="D26"/>
  <c r="C28"/>
  <c r="D28"/>
  <c r="P16"/>
  <c r="O16"/>
  <c r="J16"/>
  <c r="I16"/>
  <c r="D16"/>
  <c r="C16"/>
  <c r="P14"/>
  <c r="O14"/>
  <c r="J14"/>
  <c r="I14"/>
  <c r="D14"/>
  <c r="C14"/>
  <c r="P12"/>
  <c r="O12"/>
  <c r="J12"/>
  <c r="I12"/>
  <c r="D12"/>
  <c r="C12"/>
  <c r="P10"/>
  <c r="O10"/>
  <c r="J10"/>
  <c r="I10"/>
  <c r="D10"/>
  <c r="C10"/>
  <c r="P8"/>
  <c r="O8"/>
  <c r="J8"/>
  <c r="I8"/>
  <c r="D8"/>
  <c r="C8"/>
  <c r="E6"/>
  <c r="K22" l="1"/>
  <c r="E20"/>
  <c r="E26"/>
  <c r="K26"/>
  <c r="Q20"/>
  <c r="E22"/>
  <c r="K20"/>
  <c r="Q22"/>
  <c r="E10"/>
  <c r="Q10"/>
  <c r="K8"/>
  <c r="K12"/>
  <c r="Q8"/>
  <c r="Q12"/>
  <c r="K14"/>
  <c r="Q16"/>
  <c r="E16"/>
  <c r="E8"/>
  <c r="K10"/>
  <c r="E14"/>
  <c r="Q14"/>
  <c r="E12"/>
  <c r="G32" i="13" l="1"/>
  <c r="G38"/>
  <c r="G39"/>
  <c r="G41"/>
  <c r="K48"/>
  <c r="K49"/>
  <c r="G66"/>
  <c r="G67"/>
  <c r="G73"/>
  <c r="G74"/>
  <c r="G75"/>
  <c r="G77"/>
  <c r="G78"/>
  <c r="G87"/>
  <c r="G91"/>
  <c r="G96"/>
  <c r="G98"/>
  <c r="G101"/>
  <c r="G102"/>
  <c r="G107"/>
  <c r="G108"/>
  <c r="G109"/>
  <c r="G110"/>
  <c r="G140"/>
  <c r="J148"/>
  <c r="K148"/>
  <c r="H32" i="12"/>
  <c r="H38"/>
  <c r="H39"/>
  <c r="H41"/>
  <c r="L48"/>
  <c r="L49"/>
  <c r="H66"/>
  <c r="H67"/>
  <c r="H73"/>
  <c r="H74"/>
  <c r="H75"/>
  <c r="H77"/>
  <c r="H78"/>
  <c r="H87"/>
  <c r="H91"/>
  <c r="H96"/>
  <c r="H98"/>
  <c r="H101"/>
  <c r="H102"/>
  <c r="H107"/>
  <c r="H108"/>
  <c r="H109"/>
  <c r="H110"/>
  <c r="H140"/>
  <c r="K148"/>
  <c r="L148" s="1"/>
  <c r="J154"/>
  <c r="J155" s="1"/>
  <c r="J156" s="1"/>
  <c r="J69" i="10"/>
  <c r="J68" s="1"/>
  <c r="J138"/>
  <c r="J139"/>
  <c r="H140"/>
  <c r="J140" s="1"/>
  <c r="J137" s="1"/>
  <c r="J136" s="1"/>
  <c r="H107"/>
  <c r="J107" s="1"/>
  <c r="H108"/>
  <c r="J108" s="1"/>
  <c r="H109"/>
  <c r="J109" s="1"/>
  <c r="H110"/>
  <c r="J110" s="1"/>
  <c r="J112"/>
  <c r="J113"/>
  <c r="J114"/>
  <c r="J115"/>
  <c r="J116"/>
  <c r="J117"/>
  <c r="J119"/>
  <c r="J118"/>
  <c r="J120"/>
  <c r="J123"/>
  <c r="J122" s="1"/>
  <c r="J124"/>
  <c r="J46"/>
  <c r="J50"/>
  <c r="J58"/>
  <c r="J52"/>
  <c r="J48"/>
  <c r="J45" s="1"/>
  <c r="J54"/>
  <c r="J56"/>
  <c r="J60"/>
  <c r="J28"/>
  <c r="J27" s="1"/>
  <c r="J30"/>
  <c r="J29" s="1"/>
  <c r="H32"/>
  <c r="I32"/>
  <c r="I33"/>
  <c r="J33" s="1"/>
  <c r="I34"/>
  <c r="J34" s="1"/>
  <c r="I35"/>
  <c r="J35" s="1"/>
  <c r="I36"/>
  <c r="J36" s="1"/>
  <c r="J37"/>
  <c r="H38"/>
  <c r="J38" s="1"/>
  <c r="H39"/>
  <c r="J39" s="1"/>
  <c r="J40"/>
  <c r="H41"/>
  <c r="J41" s="1"/>
  <c r="J42"/>
  <c r="J43"/>
  <c r="J44"/>
  <c r="J13"/>
  <c r="J64"/>
  <c r="J63" s="1"/>
  <c r="H66"/>
  <c r="J66" s="1"/>
  <c r="J65" s="1"/>
  <c r="J62" s="1"/>
  <c r="H67"/>
  <c r="J67" s="1"/>
  <c r="H73"/>
  <c r="J73" s="1"/>
  <c r="H74"/>
  <c r="J74" s="1"/>
  <c r="H75"/>
  <c r="J75" s="1"/>
  <c r="J76"/>
  <c r="H77"/>
  <c r="J77" s="1"/>
  <c r="H78"/>
  <c r="J78"/>
  <c r="J80"/>
  <c r="J81"/>
  <c r="J82"/>
  <c r="J83"/>
  <c r="J84"/>
  <c r="J85"/>
  <c r="H87"/>
  <c r="I87"/>
  <c r="J89"/>
  <c r="J90"/>
  <c r="H91"/>
  <c r="J91"/>
  <c r="J92"/>
  <c r="J93"/>
  <c r="J94"/>
  <c r="H96"/>
  <c r="J96" s="1"/>
  <c r="J95" s="1"/>
  <c r="H98"/>
  <c r="I98"/>
  <c r="H101"/>
  <c r="J101"/>
  <c r="H102"/>
  <c r="J102" s="1"/>
  <c r="J104"/>
  <c r="J103" s="1"/>
  <c r="J128"/>
  <c r="J127" s="1"/>
  <c r="J129"/>
  <c r="J131"/>
  <c r="J132"/>
  <c r="J133"/>
  <c r="J135"/>
  <c r="J134" s="1"/>
  <c r="L49"/>
  <c r="L48"/>
  <c r="J32" l="1"/>
  <c r="J100"/>
  <c r="J99" s="1"/>
  <c r="J88"/>
  <c r="J111"/>
  <c r="J98"/>
  <c r="J97" s="1"/>
  <c r="J130"/>
  <c r="J87"/>
  <c r="J86" s="1"/>
  <c r="J79"/>
  <c r="J157" i="12"/>
  <c r="J158" s="1"/>
  <c r="J72" i="10"/>
  <c r="J106"/>
  <c r="J105" s="1"/>
  <c r="J126"/>
  <c r="J31"/>
  <c r="J26" s="1"/>
  <c r="J71" l="1"/>
  <c r="J143" s="1"/>
  <c r="J159" i="12"/>
  <c r="J160" s="1"/>
  <c r="J147" i="10" l="1"/>
  <c r="J148" s="1"/>
  <c r="L148" s="1"/>
  <c r="K148"/>
  <c r="J154"/>
  <c r="J155" s="1"/>
  <c r="J156" s="1"/>
  <c r="J157" l="1"/>
  <c r="J158" s="1"/>
  <c r="J159" l="1"/>
  <c r="J160" s="1"/>
</calcChain>
</file>

<file path=xl/sharedStrings.xml><?xml version="1.0" encoding="utf-8"?>
<sst xmlns="http://schemas.openxmlformats.org/spreadsheetml/2006/main" count="1701" uniqueCount="323">
  <si>
    <t xml:space="preserve">Przebudowa napowietrznych linii telekomunikacyjnych przy budowie dróg </t>
  </si>
  <si>
    <t xml:space="preserve">Przebudowa kablowych linii telekomunikacyjnych przy budowie dróg </t>
  </si>
  <si>
    <t xml:space="preserve">Przebudowa podziemnych linii wodociągowych przy przebudowie i budowie dróg </t>
  </si>
  <si>
    <t xml:space="preserve">Przebudowa podziemnych linii gazowych przy przebudowie i budowie dróg </t>
  </si>
  <si>
    <t>01.03.08.</t>
  </si>
  <si>
    <t>- wykonanie warstwy wiążącej z betonu asfaltowego #0/20 dowożonej z odl. 15 km, gr. warstwy po zagęszczeniu 8
obmiar: 3994,26-43,63-166,36=3784,27 m2</t>
  </si>
  <si>
    <t>- wykonanie warstwy ścieralnej z betonu asfaltowego #0/12,8 dowożonej z odl. 15 km, gr. warstwy po zagęszczeniu 5
obmiar: 3994,26-43,63-166,36=3784,27 m2</t>
  </si>
  <si>
    <t>Nawierzchnia z kostki brukowej betonowej</t>
  </si>
  <si>
    <t>D-05.03.23.</t>
  </si>
  <si>
    <t>- nawierzchnia z kostki brukowej kolorowej grub. 8 cm na podsypce cementowo-piaskowej, spoiny wypełnione piaskiem (zatoki autobusowe)
obmiar: 113,94x2=227,88 m2</t>
  </si>
  <si>
    <t>- oznakowanie poziome jezdni materiałami grubowarstwowymi - linie ciągłe, wykonywane sposobem mechanicznym
obmiar: 6,96+2,16+34,08+12,24+15,60=71,04 m2</t>
  </si>
  <si>
    <t>- oznakowanie poziome jezdni materiałami grubowarstwowymi - linie przerywane, wykonywane sposobem mechanicznym
obmiar: 18,0+4,56+12,72+1,80+2,04+6,48=45,60 m2</t>
  </si>
  <si>
    <t>- oznakowanie poziome jezdni masami termoplastycznymi - strzałki i inne symbole
obmiar: 4,77+5,82+7,76+10,88+5,82+1,94+2,72+8,16=47,87 m2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</si>
  <si>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</si>
  <si>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</si>
  <si>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</si>
  <si>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</si>
  <si>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</si>
  <si>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</si>
  <si>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</si>
  <si>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</si>
  <si>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</si>
  <si>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</si>
  <si>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</si>
  <si>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</si>
  <si>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</si>
  <si>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7.</t>
  </si>
  <si>
    <t>11.</t>
  </si>
  <si>
    <t>10.1.</t>
  </si>
  <si>
    <t>10.2.</t>
  </si>
  <si>
    <t>13.1</t>
  </si>
  <si>
    <t>13.4.</t>
  </si>
  <si>
    <t>13.5.</t>
  </si>
  <si>
    <t>13.6.</t>
  </si>
  <si>
    <t>15.1.</t>
  </si>
  <si>
    <t>15.3.</t>
  </si>
  <si>
    <t>15.4.</t>
  </si>
  <si>
    <t>15.5.</t>
  </si>
  <si>
    <t>15.6.</t>
  </si>
  <si>
    <t>16.</t>
  </si>
  <si>
    <t>17.</t>
  </si>
  <si>
    <t>19.</t>
  </si>
  <si>
    <t>D-09.00.00.</t>
  </si>
  <si>
    <t>ZIELEŃ DROGOWA</t>
  </si>
  <si>
    <t>45112710-5</t>
  </si>
  <si>
    <t>D-09.01.01.</t>
  </si>
  <si>
    <t xml:space="preserve">Zieleń drogowa (drzewa, krzewy, trawniki, kwietniki) </t>
  </si>
  <si>
    <t>- sadzenie drzew i krzewów liściastych o formach naturalnych na terenie płaskim, w gruncie kat. I-II , z całkowitą zaprawą dołów, o szerokości dołów 1,0 m i głębokości dołów 0,7 m
obmiar: 15 szt.</t>
  </si>
  <si>
    <t>- sadzenie krzewów żywopłotowych z całkowitą zaprawą rowów o szerokości do 45 cm w gruncie kat. I-II
obmiar: 60 szt.</t>
  </si>
  <si>
    <t>- wykonanie trawników dywanowych siewem, z uprzednim humusowaniem torfem ogrodniczym warstwą grubości 10 cm
obmiar: 32,58+38,55+7,93+462,76+25,76+41,65+642,31+51,14+16,78=1319,46 m2</t>
  </si>
  <si>
    <t>45233294-6</t>
  </si>
  <si>
    <t>D-07.03.01.</t>
  </si>
  <si>
    <t xml:space="preserve">Urządzenia do regulacji ruchu (sygnalizacja świetlna) </t>
  </si>
  <si>
    <t>20.1.</t>
  </si>
  <si>
    <t>20.2.</t>
  </si>
  <si>
    <t>20.3.</t>
  </si>
  <si>
    <t>20.4.</t>
  </si>
  <si>
    <t>21.</t>
  </si>
  <si>
    <t>21.1.</t>
  </si>
  <si>
    <t>21.2.</t>
  </si>
  <si>
    <t>21.3.</t>
  </si>
  <si>
    <t>21.4.</t>
  </si>
  <si>
    <t>21.5.</t>
  </si>
  <si>
    <t>21.6.</t>
  </si>
  <si>
    <t>22.</t>
  </si>
  <si>
    <t>23.</t>
  </si>
  <si>
    <t>26.1.</t>
  </si>
  <si>
    <t>26.2.</t>
  </si>
  <si>
    <t>27.1.</t>
  </si>
  <si>
    <t>27.2.</t>
  </si>
  <si>
    <t>27.3.</t>
  </si>
  <si>
    <r>
      <t>Słownie netto:</t>
    </r>
    <r>
      <rPr>
        <b/>
        <sz val="10"/>
        <rFont val="Arial"/>
        <family val="2"/>
        <charset val="238"/>
      </rPr>
      <t xml:space="preserve"> trzy miliony sto dwadzieścia cztery tysiące osiemset dwadzieścia trzy i 65/100</t>
    </r>
  </si>
  <si>
    <t>Rozbiórka elementów dróg z wywiezieniem materiałów z rozbiórki na odl. 15 km</t>
  </si>
  <si>
    <t>- zdjęcie tarcz znaków drogowych z wywiezieniem
obmiar: 5+18+21=44 szt.</t>
  </si>
  <si>
    <t>Profilowanie i zagęszczenie podłoża pod warstwy konstrukcyjne nawierzchni wykonane ręcznie w gruncie kat. II-IV</t>
  </si>
  <si>
    <t>*</t>
  </si>
  <si>
    <t>KOSZTORYS   OFERTOWY</t>
  </si>
  <si>
    <t>Słownie netto:</t>
  </si>
  <si>
    <t>- wykonanie warstwy wiążącej z betonu asfaltowego #0/20 dowożonej z odl. 15 km, gr. warstwy po zagęszczeniu 8 cm
obmiar: 3994,26-43,63-166,36=3784,27 m2</t>
  </si>
  <si>
    <t>- wykonanie warstwy ścieralnej z betonu asfaltowego #0/12,8 dowożonej z odl. 15 km, gr. warstwy po zagęszczeniu 5 cm
obmiar: 3994,26-43,63-166,36=3784,27 m2</t>
  </si>
  <si>
    <t>D-05.03.23a.</t>
  </si>
  <si>
    <t>D-02.03.01c.</t>
  </si>
  <si>
    <t>D-04.10.01.</t>
  </si>
  <si>
    <t xml:space="preserve">km
 </t>
  </si>
  <si>
    <t>Odległość
przekroi</t>
  </si>
  <si>
    <t>Wykop</t>
  </si>
  <si>
    <t>- oznakowanie poziome jezdni materiałami grubowarstwowymi - linie na skrzyżowaniach i przejściach, wykonywane sposobem mechanicznym
obmiar: 24,00+4,50+2,63+82,00+17,50+8,63=139,26 m2</t>
  </si>
  <si>
    <t>- ustawienie słupów z rur stalowych o średnicy 70 mm dla znaków drogowych, wraz z wykonaniem i zasypaniem dołów z ubiciem warstwami
obmiar: 39 szt.</t>
  </si>
  <si>
    <t>- przymocowanie do gotowych słupków tarcz znaków drogowych odblaskowych - znak A 1050 (trójkątny o boku 105 cm)
obmiar: 5 szt.</t>
  </si>
  <si>
    <t>- przymocowanie do gotowych słupków tarcz znaków drogowych odblaskowych - znak B 900 (okrągły o średnicy 90 cm)
obmiar: 8 szt.</t>
  </si>
  <si>
    <t>- przymocowanie do gotowych słupków tarcz znaków drogowych odblaskowych - znak D 600/900 (prostokątny 60x90 cm)
obmiar: 20 szt.</t>
  </si>
  <si>
    <t>- przymocowanie do gotowych słupków drogowskazów jednoramiennych o powierzchni do 0,3 m2
obmiar: 10 szt.</t>
  </si>
  <si>
    <t>- przymocowanie do gotowych słupków drogowskazów jednoramiennych o powierzchni ponad 0,3 m2
obmiar: 1 szt.</t>
  </si>
  <si>
    <t>kalk.</t>
  </si>
  <si>
    <t>D-07.05.01.</t>
  </si>
  <si>
    <t>Słupki prowadzące i krawędziowe</t>
  </si>
  <si>
    <t>Bariery ochronne stalowe</t>
  </si>
  <si>
    <t>- ustawienie słupków przeszkodowych z tworzyw sztucznych U-5a
obmiar: 1 szt.</t>
  </si>
  <si>
    <t>- ustawienie barier ochronnych stalowych jednostronnych o masie 39 kg/m
obmiar: 49+35=84 m</t>
  </si>
  <si>
    <t>- ustawienie krawężników betonowych o wymiarach 20x30 cm wraz z wykonaniem ławy z oporem z betonu B-15
obmiar: 816,19 m</t>
  </si>
  <si>
    <t>- ustawienie krawężników betonowych (wtopionych) o wymiarach 20x30 cm wraz z wykonaniem ławy z oporem z betonu B-15
obmiar: 473,53 m</t>
  </si>
  <si>
    <t>Powierzchnia</t>
  </si>
  <si>
    <t>Objętość</t>
  </si>
  <si>
    <t>Chodnik z brukowej kostki betonowej</t>
  </si>
  <si>
    <t>- wykonanie chodników z kostki brukowej o gr. 8 cm, szarej na podsypce cementowo-piaskowej gr. 5 cm, spoiny wypełnione piaskiem
obmiar: 188,67+85,51+923,48+299,03+1347,18+1037,44+148,64+431,38=4461,33 m2</t>
  </si>
  <si>
    <t>- wykonanie chodników z kostki brukowej o gr. 8 cm, szarej na podsypce cementowo-piaskowej gr. 5 cm, spoiny wypełnione piaskiem (wyspy dzielące)
obmiar: 43,63+166,36=209,99 m2</t>
  </si>
  <si>
    <t>- wykonanie chodników z kostki brukowej o gr. 8 cm, kolorowej na podsypce cementowo-piaskowej gr. 5 cm, spoiny wypełnione piaskiem (ścieżki rowerowe)
obmiar: 217,13+130,56+645,62+326,25=1319,56 m2</t>
  </si>
  <si>
    <t>Betonowe obrzeża chodnikowe</t>
  </si>
  <si>
    <t xml:space="preserve"> - ustawienie obrzeży betonowych o wymiarach 30x8 cm na podsypce cementowo-piaskowej gr. 5 cm, spoiny wypełnione zaprawą cementową
obmiar: 612,59 m</t>
  </si>
  <si>
    <t>Odtworzenie trasy i punktów wysokościowych</t>
  </si>
  <si>
    <t>Usunięcie drzew lub krzaków</t>
  </si>
  <si>
    <t>Podstawa cenowa: Sekocenbud II półrocze 2005 (BCD205)</t>
  </si>
  <si>
    <t>Kod
CPV</t>
  </si>
  <si>
    <t>74262100-4</t>
  </si>
  <si>
    <t>45100000-8</t>
  </si>
  <si>
    <t>45111290-7</t>
  </si>
  <si>
    <t>45110000-1</t>
  </si>
  <si>
    <t>45111200-0</t>
  </si>
  <si>
    <t>45232000-2</t>
  </si>
  <si>
    <t>D-01.03.00.</t>
  </si>
  <si>
    <t>Przebudowa uzbrojenia</t>
  </si>
  <si>
    <t>4523140-9</t>
  </si>
  <si>
    <t>01.03.03.</t>
  </si>
  <si>
    <t>45232300-5</t>
  </si>
  <si>
    <t>45231300-8</t>
  </si>
  <si>
    <t>54231220-3</t>
  </si>
  <si>
    <t>45232410-9</t>
  </si>
  <si>
    <t>4523330-2</t>
  </si>
  <si>
    <t>45233300-2</t>
  </si>
  <si>
    <t>45233220-7</t>
  </si>
  <si>
    <t>45233290-8</t>
  </si>
  <si>
    <t>45233221-4</t>
  </si>
  <si>
    <t>45233280-5</t>
  </si>
  <si>
    <t>45233253-7</t>
  </si>
  <si>
    <t>45233161-5</t>
  </si>
  <si>
    <t>45233162-2</t>
  </si>
  <si>
    <t>45233121-3</t>
  </si>
  <si>
    <t>45316110-9</t>
  </si>
  <si>
    <t>45232210-7</t>
  </si>
  <si>
    <t>45232310-8</t>
  </si>
  <si>
    <t>45232141-2</t>
  </si>
  <si>
    <t>45232411-6</t>
  </si>
  <si>
    <t>45111213-4</t>
  </si>
  <si>
    <t>45233144-0</t>
  </si>
  <si>
    <t>Lp.</t>
  </si>
  <si>
    <t>nazwa</t>
  </si>
  <si>
    <t>ilość</t>
  </si>
  <si>
    <t>ROBOTY PRZYGOTOWAWCZE</t>
  </si>
  <si>
    <t>km</t>
  </si>
  <si>
    <t>szt</t>
  </si>
  <si>
    <t>m2</t>
  </si>
  <si>
    <t>m</t>
  </si>
  <si>
    <t>ROBOTY ZIEMNE</t>
  </si>
  <si>
    <t>PODBUDOWY</t>
  </si>
  <si>
    <t>NAWIERZCHNIE</t>
  </si>
  <si>
    <t xml:space="preserve"> </t>
  </si>
  <si>
    <t>URZĄDZENIA BEZPIECZEŃSTWA RUCHU</t>
  </si>
  <si>
    <t>m3</t>
  </si>
  <si>
    <t>ELEMENTY ULIC</t>
  </si>
  <si>
    <t>Wyszczególnienie elementów rozliczeniowych</t>
  </si>
  <si>
    <t>D-01.00.00.</t>
  </si>
  <si>
    <t>D-01.01.01.</t>
  </si>
  <si>
    <t>D-01.02.01.</t>
  </si>
  <si>
    <t>szt.</t>
  </si>
  <si>
    <t>D-01.02.04.</t>
  </si>
  <si>
    <t>D-02.01.01.</t>
  </si>
  <si>
    <t>D-02.00.00.</t>
  </si>
  <si>
    <t>D-04.00.00.</t>
  </si>
  <si>
    <t>D-04.03.01.</t>
  </si>
  <si>
    <t>Oczyszczenie i skropienie warstw konstrukcyjnych</t>
  </si>
  <si>
    <t>D-04.04.02.</t>
  </si>
  <si>
    <t>D-05.00.00.</t>
  </si>
  <si>
    <t>D-05.03.05.</t>
  </si>
  <si>
    <t>D-07.00.00.</t>
  </si>
  <si>
    <t>D-07.01.01.</t>
  </si>
  <si>
    <t>D-07.02.01.</t>
  </si>
  <si>
    <t>D-08.01.01.</t>
  </si>
  <si>
    <t>D-08.02.02.</t>
  </si>
  <si>
    <t>D-08.00.00.</t>
  </si>
  <si>
    <t>RAZEM:</t>
  </si>
  <si>
    <t>D-08.03.01.</t>
  </si>
  <si>
    <t>D-07.02.02.</t>
  </si>
  <si>
    <t>A. DZIAŁ OGÓLNY</t>
  </si>
  <si>
    <t>DM.00.00.00</t>
  </si>
  <si>
    <t>WYMAGANIA OGÓLNE</t>
  </si>
  <si>
    <t>-</t>
  </si>
  <si>
    <t>1.</t>
  </si>
  <si>
    <t>ryczałt</t>
  </si>
  <si>
    <t>2.</t>
  </si>
  <si>
    <t>3.</t>
  </si>
  <si>
    <t>Utrzymanie objazdów/przejazdów i organizacja ruchu</t>
  </si>
  <si>
    <t>4.</t>
  </si>
  <si>
    <t>Likwidacja objazdów/przejazdów i organizacja ruchu</t>
  </si>
  <si>
    <t>Oznakowanie poziome (materiały grubowarstwowe)</t>
  </si>
  <si>
    <t xml:space="preserve"> -</t>
  </si>
  <si>
    <t>D-04.01.01.</t>
  </si>
  <si>
    <t>D-03.00.00.</t>
  </si>
  <si>
    <t>ODWODNIENIE KORPUSU DROGOWEGO</t>
  </si>
  <si>
    <t>D-03.02.01.</t>
  </si>
  <si>
    <t>5.</t>
  </si>
  <si>
    <t>6.</t>
  </si>
  <si>
    <t>Kanalizacja deszczowa (wg opracowania branżowego)</t>
  </si>
  <si>
    <t>Ustawienie krawężników 20x30cm na ławie betonowej z oporem</t>
  </si>
  <si>
    <t xml:space="preserve">Podbudowa z kruszywa łamanego stabilizowanego mechanicznie </t>
  </si>
  <si>
    <t>D-04.06.01.</t>
  </si>
  <si>
    <t xml:space="preserve">Oznakowanie pionowe </t>
  </si>
  <si>
    <t>D-04.07.01</t>
  </si>
  <si>
    <t>kpl</t>
  </si>
  <si>
    <t xml:space="preserve">Koszt dostosowania się do Wymagań Ogólnych zawartych w Specyfikacji Technicznej DM 00.00.00 </t>
  </si>
  <si>
    <t>Wybudowanie objazdów/przejazdów i organizacja ruchu</t>
  </si>
  <si>
    <t>01.03.01.</t>
  </si>
  <si>
    <t>Formularze do wypełnienia wg przedmiaru szczegółowego</t>
  </si>
  <si>
    <t>01.03.02.</t>
  </si>
  <si>
    <t>01.03.04.</t>
  </si>
  <si>
    <t>01.03.05.</t>
  </si>
  <si>
    <t>01.03.06.</t>
  </si>
  <si>
    <t>01.03.07.</t>
  </si>
  <si>
    <t>Przebudowa i budowa sieci ciepłowniczej</t>
  </si>
  <si>
    <t>D-07.07.01.</t>
  </si>
  <si>
    <t>Oświetlenie dróg</t>
  </si>
  <si>
    <t>KOSZTORYS   INWESTORSKI</t>
  </si>
  <si>
    <t>Nawierzchnie z mieszanek mineralno-bitumicznych wytwarzanych i wbudowywanych na gorąco</t>
  </si>
  <si>
    <t>OGÓŁEM:</t>
  </si>
  <si>
    <t>8.</t>
  </si>
  <si>
    <t>9.</t>
  </si>
  <si>
    <t>10.</t>
  </si>
  <si>
    <t>12.</t>
  </si>
  <si>
    <t>13.</t>
  </si>
  <si>
    <t>14.</t>
  </si>
  <si>
    <t>15.</t>
  </si>
  <si>
    <t>15.2.</t>
  </si>
  <si>
    <t>18.</t>
  </si>
  <si>
    <t>18.1.</t>
  </si>
  <si>
    <t>18.2.</t>
  </si>
  <si>
    <t>25.</t>
  </si>
  <si>
    <t>26.</t>
  </si>
  <si>
    <t>27.</t>
  </si>
  <si>
    <t>28.</t>
  </si>
  <si>
    <t>29.</t>
  </si>
  <si>
    <t>29.1.</t>
  </si>
  <si>
    <t>29.2.</t>
  </si>
  <si>
    <t>Podatek  VAT  22%:</t>
  </si>
  <si>
    <t>B. ROBOTY BUDOWLANE</t>
  </si>
  <si>
    <t>Nr specyfikacji
technicznej</t>
  </si>
  <si>
    <t>Wartość
[PLN]</t>
  </si>
  <si>
    <t>Cena jedn.
[PLN]</t>
  </si>
  <si>
    <t>Jednostka</t>
  </si>
  <si>
    <t>12.1.</t>
  </si>
  <si>
    <t>12.2.</t>
  </si>
  <si>
    <t>12.3.</t>
  </si>
  <si>
    <t>12.4.</t>
  </si>
  <si>
    <t>12.5.</t>
  </si>
  <si>
    <t>12.6.</t>
  </si>
  <si>
    <t>13.2.</t>
  </si>
  <si>
    <t>13.3.</t>
  </si>
  <si>
    <t>24.</t>
  </si>
  <si>
    <t>29.3.</t>
  </si>
  <si>
    <t>razem</t>
  </si>
  <si>
    <t>Przebudowa drogi krajowej nr 16</t>
  </si>
  <si>
    <t>na odcinku ul. Niepodległości w Iławie</t>
  </si>
  <si>
    <t>Odtworzenie trasy i punktów wysokościowych przy liniowych robotach ziemnych (drogi) w terenie równinnym
obmiar: 0,324 km</t>
  </si>
  <si>
    <t>Mechaniczne ścinanie drzew o średnicy 100 cm wraz z karczowaniem pni oraz wywiezienie dłużyc, gałęzi i karpiny na odl. 15 km
obmiar: 50 szt.</t>
  </si>
  <si>
    <t>Podstawa
cenowa</t>
  </si>
  <si>
    <t>analiza
własna</t>
  </si>
  <si>
    <t>BCD205</t>
  </si>
  <si>
    <t>- mechaniczne rozebranie nawierzchni z mieszanek mineralno-bitumicznych, gr. nawierzchni 13 cm (jezdnia)
obmiar: 1278,02-17,36=1260,66 m2</t>
  </si>
  <si>
    <t>analogia</t>
  </si>
  <si>
    <t>- mechaniczne rozebranie nawierzchni z mieszanek mineralno-bitumicznych, gr. nawierzchni 3 cm (jezdnia)
obmiar: 2577,33 m2</t>
  </si>
  <si>
    <t>- mechaniczne rozebranie podbudowy z betonu, gr. podbudowy 17 cm (jezdnia)
obmiar: 1278,02-17,36=1260,66 m2</t>
  </si>
  <si>
    <t>- mechaniczne rozebranie podbudowy z betonu, gr. podbudowy 12 cm (jezdnia)
obmiar: 2577,33 m2</t>
  </si>
  <si>
    <t>- mechaniczne rozebranie podbudowy z betonu, gr. podbudowy 12 cm (zatoki autobusowe)
obmiar: 162,10 m2</t>
  </si>
  <si>
    <t>- mechaniczne rozebranie nawierzchni z brukowca, gr. brukowca 20 cm (jezdnia)
obmiar: 2577,33 m2</t>
  </si>
  <si>
    <t>- ręczne rozebranie chodników z kostki brukowej betonowej, ułożonej na podsypce cementowo-piaskowej
obmiar: 90,61+81,40+14,56+206,78+440,91+17,21+1730,15+743,85=3325,47 m2</t>
  </si>
  <si>
    <t>- ręczne rozebranie chodników z płyt betonowych o wymiarach 35x35x5 cm, ułożonych na podsypce piaskowej
obmiar: 307,06+73,15+24,81+883,31-42,12-32,59-38,55+1487,38-46,80=2615,65 m2</t>
  </si>
  <si>
    <t>Przebudowa kanalizacji sanitarnej</t>
  </si>
  <si>
    <t>- ręczne rozebranie krawężników kamiennych, ułożonych na podsypce cementowo-piaskowej
obmiar: 799,88+449,85=1249,73 m</t>
  </si>
  <si>
    <t>- rozebranie obrzeży betonowych
obmiar: 612,52 m</t>
  </si>
  <si>
    <t>- rozebranie słupków do znaków drogowych
obmiar: 39 szt.</t>
  </si>
  <si>
    <t>Wykonanie wykopów mechanicznie w gruncie kat. III-IV z transportem urobku na nasyp samochodami na odl. 15 km wraz z zagęszczeniem gruntów w nasypie i zwilżeniem w miarę potrzeby warstw zagęszczanych wodą
obmiar: 1294,28 m3</t>
  </si>
  <si>
    <t>Wykonanie wykopów w gruntach III-IV kat.</t>
  </si>
  <si>
    <t>- pod jezdnią
obmiar: 3994,26-43,63-166,36=3784,27 m2</t>
  </si>
  <si>
    <t>- pod wyspami dzielącymi
obmiar: 43,63+166,36=209,99 m2</t>
  </si>
  <si>
    <t>- pod zatokami autobusowymi
obmiar: 113,94x2=227,88 m2</t>
  </si>
  <si>
    <t>- pod chodnikami
obmiar: 188,67+85,51+923,48+299,03+1347,18+1037,44+148,64+431,38=4461,33 m2</t>
  </si>
  <si>
    <t>- pod ścieżkami rowerowymi
obmiar: 217,13+130,56+645,62+326,25=1319,56 m2</t>
  </si>
  <si>
    <t>D-02.03.01c</t>
  </si>
  <si>
    <t>Wzmocnienie geosyntetykiem podłoża nasypu na gruncie słabonośnym</t>
  </si>
  <si>
    <t>- geosiatka Tensar SS30 pod jezdnią
obmiar: 3994,26-43,63-166,36=3784,27 m2</t>
  </si>
  <si>
    <t>- geosiatka Tensar SS30 pod zatokami autobusowymi
obmiar: 113,94x2=227,88 m2</t>
  </si>
  <si>
    <t>- oczyszczenie mechaniczne warstw konstrukcyjnych nieulepszonych (pod warstwę M-C-E)
obmiar: 3994,26-43,63-166,36=3784,27 m2</t>
  </si>
  <si>
    <t>- oczyszczenie mechaniczne warstw bitumicznych (pod warstwę wiążącą)
obmiar: 3994,26-43,63-166,36=3784,27 m2</t>
  </si>
  <si>
    <t>- oczyszczenie warstw konstrukcyjnych (pod warstwę ścieralną)
obmiar: 3994,26-43,63-166,36=3784,27 m2</t>
  </si>
  <si>
    <t>- skropienie mechaniczne warstw konstrukcyjnych nieulepszonych emulsją asfaltową (pod warstwę M-C-E)
obmiar: 3994,26-43,63-166,36=3784,27 m2</t>
  </si>
  <si>
    <t>- skropienie mechaniczne warstw konstrukcyjnych ulepszonych emulsją asfaltową (pod warstwę wiążącą)
obmiar: 3994,26-43,63-166,36=3784,27 m2</t>
  </si>
  <si>
    <t>- skropienie mechaniczne warstw konstrukcyjnych ulepszonych emulsją asfaltową (pod warstwę ścieralną)
obmiar: 3994,26-43,63-166,36=3784,27 m2</t>
  </si>
  <si>
    <t>D-04.04.01.</t>
  </si>
  <si>
    <t xml:space="preserve">Podbudowa z kruszywa naturalnego stabilizowanego mechanicznie </t>
  </si>
  <si>
    <t>- wykonanie podbudowy z kruszywa naturalnego, w-wa dolna, gr. warstwy 32 cm (pod wyspami dzielącymi)
obmiar: 43,63+166,36=209,99 m2</t>
  </si>
  <si>
    <t>ceny
dostawcy</t>
  </si>
  <si>
    <t>- wykonanie podbudowy z kruszywa łamanego naturalnego, w-wa dolna, gr. warstwy po zagęszczeniu 15 cm (pod jezdnią)
obmiar: 3994,26-43,63-166,36=3784,27 m2</t>
  </si>
  <si>
    <t>- wykonanie podbudowy z kruszywa łamanego naturalnego, w-wa dolna, gr. warstwy po zagęszczeniu 20 cm (pod zatokami autobusowymi)
obmiar: 113,94x2=227,88 m2</t>
  </si>
  <si>
    <t>- pod zjazdami przez chodnik
obmiar: 23,19+23,42+46,80=93,41 m2</t>
  </si>
  <si>
    <t>- mechaniczne rozebranie nawierzchni z płyt drogowych betonowych sześciokątnych (zjazd przez chodnik)
obmiar: 46,80 m2</t>
  </si>
  <si>
    <t>- wykonanie podbudowy z kruszywa łamanego naturalnego, w-wa dolna, gr. warstwy po zagęszczeniu 20 cm (pod zjazdami przez chodnik)
obmiar: 23,19+23,42+46,80=93,41 m2</t>
  </si>
  <si>
    <t>- wykonanie podbudowy z kruszywa łamanego naturalnego, w-wa górna, gr. warstwy po zagęszczeniu 10 cm (pod chodnikami)
obmiar: 188,67+85,51+923,48+299,03+1347,18+1037,44+148,64+431,38=4461,33 m2</t>
  </si>
  <si>
    <t>- wykonanie podbudowy z kruszywa łamanego naturalnego, w-wa górna, gr. warstwy po zagęszczeniu 10 cm (pod ścieżkami rowerowymi)
obmiar: 217,13+130,56+645,62+326,25=1319,56 m2</t>
  </si>
  <si>
    <t>- wykonanie podbudowy z kruszywa łamanego naturalnego, w-wa górna, gr. warstwy po zagęszczeniu 10 cm (pod wyspami dzielącymi)
obmiar: 43,63+166,36=209,99 m2</t>
  </si>
  <si>
    <t>Podłoże gruntowe ulepszone, podbudowa z gruntu stabilizowanego cementem</t>
  </si>
  <si>
    <t>Podbudowa z mieszanki mineralno-cementowo-emulsyjnej  gr. 16 cm metodą recyklingu na miejscu</t>
  </si>
  <si>
    <t>- wykonanie podbudowy metodą głębokiego recyklingu na zimno, z mieszanki mineralno-cementowo - emulsyjnej, gr. warstwy po zagęszczeniu 16 cm bez wyrównania mieszanką (pod jezdnią)
obmiar: 3994,26-43,63-166,36=3784,27 m2</t>
  </si>
  <si>
    <t>- wykonanie podbudowy z betonu B 20 z dowozem betonu samochodami na odl. 15 km, pielęgnacja podbudowy przez posypanie piaskiem i polewanie wodą, gr. warstwy po zagęszczeniu 24 cm (pod zatokami autobusowymi)
obmiar: 231,87 m2</t>
  </si>
  <si>
    <t xml:space="preserve">Przebudowa napowietrznych linii energetycznych i stacji transformatorowych przy budowie dróg </t>
  </si>
  <si>
    <t xml:space="preserve">Przebudowa kablowych linii energetycznych przy budowie dróg </t>
  </si>
  <si>
    <t>Wykop (m3)</t>
  </si>
  <si>
    <t>Pow. średnia</t>
  </si>
  <si>
    <t>Pow.</t>
  </si>
  <si>
    <t>Nasyp</t>
  </si>
  <si>
    <t>PLANTOWANIE SKARP</t>
  </si>
  <si>
    <t>DŁUGOŚĆ</t>
  </si>
  <si>
    <t>DŁ. średnia</t>
  </si>
  <si>
    <t>ul. J. Brzechwy tabela 1</t>
  </si>
  <si>
    <t>ul. J. Brzechwy tabela 2</t>
  </si>
  <si>
    <t>ul. J. Brzechwy tabela 3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</si>
</sst>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  <numFmt numFmtId="167" formatCode="mm/dd/yy"/>
  </numFmts>
  <fonts count="27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u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indexed="12"/>
      <name val="Arial"/>
      <family val="2"/>
      <charset val="238"/>
    </font>
    <font>
      <i/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5" fillId="0" borderId="0"/>
    <xf numFmtId="9" fontId="1" fillId="0" borderId="0" applyFont="0" applyFill="0" applyBorder="0" applyAlignment="0" applyProtection="0"/>
  </cellStyleXfs>
  <cellXfs count="29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1" applyNumberFormat="1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" fontId="8" fillId="0" borderId="3" xfId="1" applyNumberFormat="1" applyFont="1" applyBorder="1" applyAlignment="1">
      <alignment horizontal="center" vertical="center"/>
    </xf>
    <xf numFmtId="4" fontId="8" fillId="0" borderId="3" xfId="1" applyNumberFormat="1" applyFont="1" applyBorder="1" applyAlignment="1">
      <alignment vertical="center"/>
    </xf>
    <xf numFmtId="0" fontId="8" fillId="0" borderId="0" xfId="0" applyFont="1"/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Continuous" vertical="center"/>
    </xf>
    <xf numFmtId="4" fontId="9" fillId="0" borderId="3" xfId="1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1" fillId="0" borderId="3" xfId="1" applyNumberFormat="1" applyFont="1" applyBorder="1" applyAlignment="1">
      <alignment vertical="center"/>
    </xf>
    <xf numFmtId="0" fontId="10" fillId="0" borderId="0" xfId="0" applyFont="1"/>
    <xf numFmtId="4" fontId="10" fillId="0" borderId="3" xfId="1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" fontId="10" fillId="0" borderId="3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Continuous" vertical="center"/>
    </xf>
    <xf numFmtId="3" fontId="10" fillId="0" borderId="3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vertical="center"/>
    </xf>
    <xf numFmtId="4" fontId="6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 wrapText="1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Continuous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/>
    <xf numFmtId="4" fontId="2" fillId="0" borderId="1" xfId="0" applyNumberFormat="1" applyFont="1" applyBorder="1" applyAlignment="1">
      <alignment horizontal="center" vertical="center"/>
    </xf>
    <xf numFmtId="4" fontId="7" fillId="2" borderId="3" xfId="1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9" fontId="6" fillId="0" borderId="0" xfId="3" applyFont="1" applyAlignment="1">
      <alignment horizontal="center" vertical="center"/>
    </xf>
    <xf numFmtId="0" fontId="2" fillId="0" borderId="0" xfId="0" applyFont="1"/>
    <xf numFmtId="164" fontId="10" fillId="0" borderId="0" xfId="0" applyNumberFormat="1" applyFont="1"/>
    <xf numFmtId="2" fontId="10" fillId="0" borderId="0" xfId="0" applyNumberFormat="1" applyFont="1"/>
    <xf numFmtId="0" fontId="6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Continuous" vertical="center"/>
    </xf>
    <xf numFmtId="0" fontId="10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5" fontId="10" fillId="0" borderId="3" xfId="0" applyNumberFormat="1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15" fillId="0" borderId="0" xfId="2"/>
    <xf numFmtId="0" fontId="15" fillId="0" borderId="0" xfId="2" applyBorder="1"/>
    <xf numFmtId="165" fontId="10" fillId="0" borderId="3" xfId="0" applyNumberFormat="1" applyFont="1" applyBorder="1" applyAlignment="1">
      <alignment horizontal="left" vertical="center" wrapText="1"/>
    </xf>
    <xf numFmtId="165" fontId="10" fillId="0" borderId="3" xfId="1" applyNumberFormat="1" applyFont="1" applyBorder="1" applyAlignment="1">
      <alignment horizontal="left" vertical="center" wrapText="1"/>
    </xf>
    <xf numFmtId="4" fontId="4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167" fontId="10" fillId="0" borderId="7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right" vertical="center"/>
    </xf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" fontId="6" fillId="0" borderId="3" xfId="1" applyNumberFormat="1" applyFont="1" applyBorder="1" applyAlignment="1">
      <alignment vertical="center"/>
    </xf>
    <xf numFmtId="3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vertical="center"/>
    </xf>
    <xf numFmtId="0" fontId="6" fillId="0" borderId="1" xfId="0" quotePrefix="1" applyFont="1" applyBorder="1" applyAlignment="1">
      <alignment vertical="center" wrapText="1"/>
    </xf>
    <xf numFmtId="165" fontId="6" fillId="0" borderId="3" xfId="1" quotePrefix="1" applyNumberFormat="1" applyFont="1" applyBorder="1" applyAlignment="1">
      <alignment horizontal="left" vertical="center" wrapText="1"/>
    </xf>
    <xf numFmtId="165" fontId="6" fillId="0" borderId="3" xfId="1" quotePrefix="1" applyNumberFormat="1" applyFont="1" applyBorder="1" applyAlignment="1">
      <alignment vertical="center" wrapText="1"/>
    </xf>
    <xf numFmtId="165" fontId="6" fillId="0" borderId="11" xfId="1" quotePrefix="1" applyNumberFormat="1" applyFont="1" applyBorder="1" applyAlignment="1">
      <alignment vertical="center" wrapText="1"/>
    </xf>
    <xf numFmtId="4" fontId="6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left" vertical="center" wrapText="1"/>
    </xf>
    <xf numFmtId="2" fontId="8" fillId="0" borderId="0" xfId="0" applyNumberFormat="1" applyFont="1"/>
    <xf numFmtId="164" fontId="8" fillId="0" borderId="0" xfId="0" applyNumberFormat="1" applyFont="1"/>
    <xf numFmtId="0" fontId="21" fillId="0" borderId="4" xfId="0" applyFont="1" applyBorder="1" applyAlignment="1">
      <alignment horizontal="center" vertical="center"/>
    </xf>
    <xf numFmtId="165" fontId="8" fillId="0" borderId="3" xfId="0" applyNumberFormat="1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167" fontId="8" fillId="0" borderId="7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65" fontId="8" fillId="0" borderId="0" xfId="1" quotePrefix="1" applyNumberFormat="1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/>
    </xf>
    <xf numFmtId="4" fontId="8" fillId="0" borderId="0" xfId="1" applyNumberFormat="1" applyFont="1" applyBorder="1" applyAlignment="1">
      <alignment horizontal="center" vertical="center"/>
    </xf>
    <xf numFmtId="4" fontId="8" fillId="0" borderId="0" xfId="1" applyNumberFormat="1" applyFont="1" applyBorder="1" applyAlignment="1">
      <alignment vertical="center"/>
    </xf>
    <xf numFmtId="165" fontId="6" fillId="0" borderId="3" xfId="1" applyNumberFormat="1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2" xfId="0" applyFont="1" applyBorder="1" applyAlignment="1">
      <alignment horizontal="centerContinuous" vertical="center"/>
    </xf>
    <xf numFmtId="0" fontId="6" fillId="0" borderId="3" xfId="0" quotePrefix="1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2" xfId="0" quotePrefix="1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6" fontId="6" fillId="0" borderId="3" xfId="1" applyNumberFormat="1" applyFont="1" applyBorder="1" applyAlignment="1">
      <alignment vertical="center" wrapText="1"/>
    </xf>
    <xf numFmtId="166" fontId="6" fillId="0" borderId="2" xfId="1" quotePrefix="1" applyNumberFormat="1" applyFont="1" applyBorder="1" applyAlignment="1">
      <alignment vertical="center" wrapText="1"/>
    </xf>
    <xf numFmtId="166" fontId="6" fillId="0" borderId="3" xfId="1" quotePrefix="1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" fontId="2" fillId="0" borderId="4" xfId="1" applyNumberFormat="1" applyFont="1" applyBorder="1" applyAlignment="1">
      <alignment vertical="center"/>
    </xf>
    <xf numFmtId="4" fontId="6" fillId="0" borderId="13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" fontId="6" fillId="0" borderId="14" xfId="1" applyNumberFormat="1" applyFont="1" applyBorder="1" applyAlignment="1">
      <alignment horizontal="center" vertical="center"/>
    </xf>
    <xf numFmtId="4" fontId="2" fillId="0" borderId="2" xfId="1" applyNumberFormat="1" applyFont="1" applyBorder="1" applyAlignment="1">
      <alignment vertical="center"/>
    </xf>
    <xf numFmtId="0" fontId="8" fillId="0" borderId="1" xfId="0" applyFont="1" applyFill="1" applyBorder="1" applyAlignment="1">
      <alignment horizontal="centerContinuous"/>
    </xf>
    <xf numFmtId="0" fontId="8" fillId="0" borderId="1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4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/>
    </xf>
    <xf numFmtId="3" fontId="8" fillId="0" borderId="3" xfId="0" applyNumberFormat="1" applyFont="1" applyFill="1" applyBorder="1"/>
    <xf numFmtId="164" fontId="8" fillId="0" borderId="3" xfId="1" applyNumberFormat="1" applyFont="1" applyFill="1" applyBorder="1"/>
    <xf numFmtId="4" fontId="9" fillId="0" borderId="3" xfId="1" applyNumberFormat="1" applyFont="1" applyFill="1" applyBorder="1"/>
    <xf numFmtId="4" fontId="6" fillId="0" borderId="9" xfId="0" applyNumberFormat="1" applyFont="1" applyBorder="1" applyAlignment="1">
      <alignment horizontal="center" vertical="center"/>
    </xf>
    <xf numFmtId="4" fontId="6" fillId="0" borderId="9" xfId="1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Continuous" vertical="center"/>
    </xf>
    <xf numFmtId="0" fontId="8" fillId="0" borderId="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wrapText="1"/>
    </xf>
    <xf numFmtId="4" fontId="8" fillId="0" borderId="3" xfId="1" applyNumberFormat="1" applyFont="1" applyFill="1" applyBorder="1" applyAlignment="1">
      <alignment horizontal="center" vertical="center"/>
    </xf>
    <xf numFmtId="4" fontId="9" fillId="0" borderId="3" xfId="0" applyNumberFormat="1" applyFont="1" applyBorder="1"/>
    <xf numFmtId="4" fontId="8" fillId="0" borderId="3" xfId="1" applyNumberFormat="1" applyFont="1" applyFill="1" applyBorder="1" applyAlignment="1">
      <alignment vertical="center"/>
    </xf>
    <xf numFmtId="165" fontId="6" fillId="0" borderId="2" xfId="1" quotePrefix="1" applyNumberFormat="1" applyFont="1" applyBorder="1" applyAlignment="1">
      <alignment horizontal="left" vertical="center" wrapText="1"/>
    </xf>
    <xf numFmtId="165" fontId="6" fillId="0" borderId="2" xfId="1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vertical="center"/>
    </xf>
    <xf numFmtId="0" fontId="12" fillId="0" borderId="10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left" vertical="center" wrapText="1"/>
    </xf>
    <xf numFmtId="164" fontId="6" fillId="0" borderId="0" xfId="0" applyNumberFormat="1" applyFont="1"/>
    <xf numFmtId="0" fontId="17" fillId="0" borderId="4" xfId="0" applyFont="1" applyBorder="1" applyAlignment="1">
      <alignment horizontal="center" vertical="center"/>
    </xf>
    <xf numFmtId="165" fontId="6" fillId="0" borderId="3" xfId="0" applyNumberFormat="1" applyFont="1" applyBorder="1" applyAlignment="1">
      <alignment vertical="center" wrapText="1"/>
    </xf>
    <xf numFmtId="167" fontId="6" fillId="0" borderId="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167" fontId="6" fillId="0" borderId="7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Continuous" vertical="center"/>
    </xf>
    <xf numFmtId="0" fontId="17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4" fontId="6" fillId="0" borderId="3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Continuous"/>
    </xf>
    <xf numFmtId="0" fontId="17" fillId="0" borderId="11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4" xfId="0" applyFont="1" applyFill="1" applyBorder="1" applyAlignment="1">
      <alignment wrapText="1"/>
    </xf>
    <xf numFmtId="165" fontId="6" fillId="0" borderId="0" xfId="1" quotePrefix="1" applyNumberFormat="1" applyFont="1" applyBorder="1" applyAlignment="1">
      <alignment horizontal="left" vertical="center" wrapText="1"/>
    </xf>
    <xf numFmtId="4" fontId="6" fillId="0" borderId="0" xfId="1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2" fontId="23" fillId="0" borderId="3" xfId="0" applyNumberFormat="1" applyFont="1" applyBorder="1" applyAlignment="1">
      <alignment horizontal="center"/>
    </xf>
    <xf numFmtId="164" fontId="23" fillId="0" borderId="3" xfId="1" applyFont="1" applyBorder="1" applyAlignment="1">
      <alignment horizontal="center"/>
    </xf>
    <xf numFmtId="43" fontId="23" fillId="0" borderId="18" xfId="0" applyNumberFormat="1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2" fontId="23" fillId="0" borderId="0" xfId="0" applyNumberFormat="1" applyFont="1" applyBorder="1" applyAlignment="1">
      <alignment horizontal="center"/>
    </xf>
    <xf numFmtId="164" fontId="23" fillId="0" borderId="0" xfId="1" applyFont="1" applyBorder="1" applyAlignment="1">
      <alignment horizontal="center"/>
    </xf>
    <xf numFmtId="43" fontId="23" fillId="0" borderId="0" xfId="0" applyNumberFormat="1" applyFont="1" applyBorder="1" applyAlignment="1">
      <alignment horizontal="center"/>
    </xf>
    <xf numFmtId="43" fontId="4" fillId="0" borderId="0" xfId="0" applyNumberFormat="1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164" fontId="24" fillId="0" borderId="20" xfId="1" applyFont="1" applyBorder="1" applyAlignment="1">
      <alignment horizontal="center"/>
    </xf>
    <xf numFmtId="164" fontId="24" fillId="0" borderId="17" xfId="1" applyFont="1" applyBorder="1" applyAlignment="1">
      <alignment horizontal="center"/>
    </xf>
    <xf numFmtId="164" fontId="24" fillId="0" borderId="0" xfId="1" applyFont="1" applyBorder="1" applyAlignment="1">
      <alignment horizontal="center"/>
    </xf>
    <xf numFmtId="164" fontId="15" fillId="0" borderId="0" xfId="1" applyFont="1" applyBorder="1"/>
    <xf numFmtId="164" fontId="15" fillId="0" borderId="0" xfId="1" applyFont="1"/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164" fontId="4" fillId="0" borderId="17" xfId="1" applyFont="1" applyBorder="1" applyAlignment="1">
      <alignment horizontal="center"/>
    </xf>
    <xf numFmtId="2" fontId="23" fillId="0" borderId="2" xfId="0" applyNumberFormat="1" applyFont="1" applyBorder="1" applyAlignment="1">
      <alignment horizontal="center"/>
    </xf>
    <xf numFmtId="164" fontId="23" fillId="0" borderId="2" xfId="1" applyFont="1" applyBorder="1" applyAlignment="1">
      <alignment horizontal="center"/>
    </xf>
    <xf numFmtId="43" fontId="23" fillId="0" borderId="16" xfId="0" applyNumberFormat="1" applyFont="1" applyBorder="1" applyAlignment="1">
      <alignment horizontal="center"/>
    </xf>
    <xf numFmtId="0" fontId="15" fillId="0" borderId="0" xfId="2" applyBorder="1" applyAlignment="1">
      <alignment horizontal="center"/>
    </xf>
    <xf numFmtId="0" fontId="15" fillId="0" borderId="0" xfId="2" applyAlignment="1">
      <alignment horizontal="center"/>
    </xf>
    <xf numFmtId="0" fontId="26" fillId="0" borderId="0" xfId="2" applyFont="1" applyAlignment="1">
      <alignment horizontal="center"/>
    </xf>
    <xf numFmtId="0" fontId="26" fillId="0" borderId="0" xfId="2" applyFont="1" applyBorder="1" applyAlignment="1">
      <alignment horizontal="center"/>
    </xf>
    <xf numFmtId="164" fontId="4" fillId="0" borderId="0" xfId="1" applyFont="1" applyBorder="1" applyAlignment="1">
      <alignment horizontal="center"/>
    </xf>
    <xf numFmtId="0" fontId="15" fillId="0" borderId="30" xfId="2" applyBorder="1"/>
    <xf numFmtId="164" fontId="24" fillId="0" borderId="31" xfId="1" applyFont="1" applyBorder="1" applyAlignment="1">
      <alignment horizontal="center"/>
    </xf>
    <xf numFmtId="0" fontId="23" fillId="0" borderId="32" xfId="0" applyFont="1" applyFill="1" applyBorder="1" applyAlignment="1">
      <alignment horizontal="center"/>
    </xf>
    <xf numFmtId="0" fontId="23" fillId="0" borderId="33" xfId="0" applyFont="1" applyBorder="1" applyAlignment="1">
      <alignment horizontal="center"/>
    </xf>
    <xf numFmtId="0" fontId="23" fillId="0" borderId="34" xfId="0" applyFont="1" applyBorder="1" applyAlignment="1">
      <alignment horizontal="center"/>
    </xf>
    <xf numFmtId="2" fontId="23" fillId="0" borderId="32" xfId="0" applyNumberFormat="1" applyFont="1" applyBorder="1" applyAlignment="1">
      <alignment horizontal="center"/>
    </xf>
    <xf numFmtId="164" fontId="23" fillId="0" borderId="32" xfId="1" applyFont="1" applyBorder="1" applyAlignment="1">
      <alignment horizontal="center"/>
    </xf>
    <xf numFmtId="43" fontId="23" fillId="0" borderId="35" xfId="0" applyNumberFormat="1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15" fillId="0" borderId="24" xfId="2" applyBorder="1"/>
    <xf numFmtId="43" fontId="4" fillId="0" borderId="16" xfId="0" applyNumberFormat="1" applyFont="1" applyBorder="1" applyAlignment="1">
      <alignment horizontal="center"/>
    </xf>
    <xf numFmtId="43" fontId="4" fillId="0" borderId="24" xfId="0" applyNumberFormat="1" applyFont="1" applyBorder="1" applyAlignment="1">
      <alignment horizontal="center"/>
    </xf>
    <xf numFmtId="43" fontId="4" fillId="0" borderId="3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5" xfId="0" applyFont="1" applyBorder="1" applyAlignment="1">
      <alignment horizontal="center"/>
    </xf>
    <xf numFmtId="164" fontId="24" fillId="0" borderId="23" xfId="1" applyFont="1" applyFill="1" applyBorder="1" applyAlignment="1">
      <alignment horizontal="center" wrapText="1"/>
    </xf>
    <xf numFmtId="164" fontId="24" fillId="0" borderId="22" xfId="1" applyFont="1" applyFill="1" applyBorder="1" applyAlignment="1">
      <alignment horizontal="center"/>
    </xf>
    <xf numFmtId="0" fontId="4" fillId="0" borderId="26" xfId="0" applyFont="1" applyBorder="1" applyAlignment="1">
      <alignment horizontal="center" wrapText="1"/>
    </xf>
    <xf numFmtId="0" fontId="4" fillId="0" borderId="29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4">
    <cellStyle name="Dziesiętny" xfId="1" builtinId="3"/>
    <cellStyle name="Normalny" xfId="0" builtinId="0"/>
    <cellStyle name="Normalny_Tabele ilości robót - Niepodległosci w Iławie" xfId="2"/>
    <cellStyle name="Procentowy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07"/>
  <sheetViews>
    <sheetView tabSelected="1" topLeftCell="D1" zoomScale="75" zoomScaleNormal="75" workbookViewId="0">
      <selection activeCell="K28" sqref="K28"/>
    </sheetView>
  </sheetViews>
  <sheetFormatPr defaultRowHeight="12.75"/>
  <cols>
    <col min="1" max="1" width="11.7109375" style="251" bestFit="1" customWidth="1"/>
    <col min="2" max="2" width="16.7109375" style="75" customWidth="1"/>
    <col min="3" max="3" width="18.7109375" style="75" customWidth="1"/>
    <col min="4" max="4" width="14.85546875" style="75" customWidth="1"/>
    <col min="5" max="5" width="15.7109375" style="75" customWidth="1"/>
    <col min="6" max="6" width="9.140625" style="75"/>
    <col min="7" max="7" width="10" style="75" bestFit="1" customWidth="1"/>
    <col min="8" max="8" width="15.42578125" style="75" customWidth="1"/>
    <col min="9" max="9" width="15.7109375" style="75" bestFit="1" customWidth="1"/>
    <col min="10" max="10" width="15.7109375" style="75" customWidth="1"/>
    <col min="11" max="11" width="17.28515625" style="75" customWidth="1"/>
    <col min="12" max="12" width="9.140625" style="75"/>
    <col min="13" max="13" width="15.28515625" style="75" customWidth="1"/>
    <col min="14" max="15" width="27.5703125" style="75" bestFit="1" customWidth="1"/>
    <col min="16" max="16" width="15.85546875" style="75" customWidth="1"/>
    <col min="17" max="17" width="27.5703125" style="75" bestFit="1" customWidth="1"/>
    <col min="18" max="16384" width="9.140625" style="75"/>
  </cols>
  <sheetData>
    <row r="1" spans="1:17" ht="15.75" customHeight="1">
      <c r="A1" s="277" t="s">
        <v>320</v>
      </c>
      <c r="B1" s="277"/>
      <c r="C1" s="277"/>
      <c r="D1" s="277"/>
      <c r="E1" s="277"/>
      <c r="F1" s="76"/>
      <c r="G1" s="277" t="s">
        <v>321</v>
      </c>
      <c r="H1" s="277"/>
      <c r="I1" s="277"/>
      <c r="J1" s="277"/>
      <c r="K1" s="277"/>
      <c r="M1" s="277" t="s">
        <v>322</v>
      </c>
      <c r="N1" s="277"/>
      <c r="O1" s="277"/>
      <c r="P1" s="277"/>
      <c r="Q1" s="277"/>
    </row>
    <row r="2" spans="1:17" ht="16.5" customHeight="1" thickBot="1">
      <c r="A2" s="278"/>
      <c r="B2" s="278"/>
      <c r="C2" s="278"/>
      <c r="D2" s="278"/>
      <c r="E2" s="278"/>
      <c r="F2" s="76"/>
      <c r="G2" s="278"/>
      <c r="H2" s="278"/>
      <c r="I2" s="278"/>
      <c r="J2" s="278"/>
      <c r="K2" s="278"/>
      <c r="M2" s="278"/>
      <c r="N2" s="278"/>
      <c r="O2" s="278"/>
      <c r="P2" s="278"/>
      <c r="Q2" s="278"/>
    </row>
    <row r="3" spans="1:17" ht="15.75">
      <c r="A3" s="279" t="s">
        <v>83</v>
      </c>
      <c r="B3" s="246" t="s">
        <v>315</v>
      </c>
      <c r="C3" s="246" t="s">
        <v>314</v>
      </c>
      <c r="D3" s="281" t="s">
        <v>84</v>
      </c>
      <c r="E3" s="252" t="s">
        <v>102</v>
      </c>
      <c r="F3" s="76"/>
      <c r="G3" s="279" t="s">
        <v>83</v>
      </c>
      <c r="H3" s="246" t="s">
        <v>315</v>
      </c>
      <c r="I3" s="246" t="s">
        <v>314</v>
      </c>
      <c r="J3" s="281" t="s">
        <v>84</v>
      </c>
      <c r="K3" s="252" t="s">
        <v>102</v>
      </c>
      <c r="M3" s="279" t="s">
        <v>83</v>
      </c>
      <c r="N3" s="246" t="s">
        <v>318</v>
      </c>
      <c r="O3" s="246" t="s">
        <v>319</v>
      </c>
      <c r="P3" s="281" t="s">
        <v>84</v>
      </c>
      <c r="Q3" s="252" t="s">
        <v>101</v>
      </c>
    </row>
    <row r="4" spans="1:17" ht="16.5" thickBot="1">
      <c r="A4" s="280"/>
      <c r="B4" s="232" t="s">
        <v>85</v>
      </c>
      <c r="C4" s="254" t="s">
        <v>85</v>
      </c>
      <c r="D4" s="282"/>
      <c r="E4" s="253" t="s">
        <v>313</v>
      </c>
      <c r="F4" s="76"/>
      <c r="G4" s="280"/>
      <c r="H4" s="232" t="s">
        <v>316</v>
      </c>
      <c r="I4" s="254" t="s">
        <v>316</v>
      </c>
      <c r="J4" s="282"/>
      <c r="K4" s="253" t="s">
        <v>313</v>
      </c>
      <c r="M4" s="280"/>
      <c r="N4" s="232" t="s">
        <v>317</v>
      </c>
      <c r="O4" s="232" t="s">
        <v>317</v>
      </c>
      <c r="P4" s="282"/>
      <c r="Q4" s="253" t="s">
        <v>317</v>
      </c>
    </row>
    <row r="5" spans="1:17" ht="15.75">
      <c r="A5" s="247">
        <v>0</v>
      </c>
      <c r="B5" s="233">
        <v>2.4</v>
      </c>
      <c r="C5" s="233"/>
      <c r="D5" s="233"/>
      <c r="E5" s="234"/>
      <c r="F5" s="76"/>
      <c r="G5" s="247">
        <v>0</v>
      </c>
      <c r="H5" s="233">
        <v>0</v>
      </c>
      <c r="I5" s="233"/>
      <c r="J5" s="233"/>
      <c r="K5" s="234"/>
      <c r="M5" s="247">
        <v>0</v>
      </c>
      <c r="N5" s="233">
        <v>0</v>
      </c>
      <c r="O5" s="233"/>
      <c r="P5" s="233"/>
      <c r="Q5" s="234"/>
    </row>
    <row r="6" spans="1:17" ht="16.5" thickBot="1">
      <c r="A6" s="248"/>
      <c r="B6" s="235"/>
      <c r="C6" s="269">
        <f t="shared" ref="C6:C8" si="0">(B5+B7)/2</f>
        <v>2.7149999999999999</v>
      </c>
      <c r="D6" s="270">
        <f t="shared" ref="D6:D8" si="1">A7-A5</f>
        <v>6.97</v>
      </c>
      <c r="E6" s="271">
        <f>C6*D6</f>
        <v>18.923549999999999</v>
      </c>
      <c r="F6" s="76"/>
      <c r="G6" s="248"/>
      <c r="H6" s="235"/>
      <c r="I6" s="269">
        <f t="shared" ref="I6:I8" si="2">(H5+H7)/2</f>
        <v>0</v>
      </c>
      <c r="J6" s="270">
        <f t="shared" ref="J6:J8" si="3">G7-G5</f>
        <v>6.97</v>
      </c>
      <c r="K6" s="271">
        <f t="shared" ref="K6" si="4">I6*J6</f>
        <v>0</v>
      </c>
      <c r="M6" s="248"/>
      <c r="N6" s="235"/>
      <c r="O6" s="236">
        <v>0</v>
      </c>
      <c r="P6" s="270">
        <f t="shared" ref="P6:P8" si="5">M7-M5</f>
        <v>6.97</v>
      </c>
      <c r="Q6" s="271">
        <f t="shared" ref="Q6" si="6">O6*P6</f>
        <v>0</v>
      </c>
    </row>
    <row r="7" spans="1:17" ht="15.75">
      <c r="A7" s="248">
        <v>6.97</v>
      </c>
      <c r="B7" s="235">
        <v>3.03</v>
      </c>
      <c r="C7" s="256"/>
      <c r="D7" s="257"/>
      <c r="E7" s="272"/>
      <c r="F7" s="76"/>
      <c r="G7" s="248">
        <v>6.97</v>
      </c>
      <c r="H7" s="235">
        <v>0</v>
      </c>
      <c r="I7" s="256"/>
      <c r="J7" s="257"/>
      <c r="K7" s="258"/>
      <c r="M7" s="248">
        <v>6.97</v>
      </c>
      <c r="N7" s="235">
        <v>1.5</v>
      </c>
      <c r="O7" s="233"/>
      <c r="P7" s="257">
        <f t="shared" si="5"/>
        <v>0</v>
      </c>
      <c r="Q7" s="258"/>
    </row>
    <row r="8" spans="1:17" ht="16.5" thickBot="1">
      <c r="A8" s="248"/>
      <c r="B8" s="235"/>
      <c r="C8" s="236">
        <f t="shared" si="0"/>
        <v>2.74</v>
      </c>
      <c r="D8" s="237">
        <f t="shared" si="1"/>
        <v>27</v>
      </c>
      <c r="E8" s="238">
        <f>C8*D8</f>
        <v>73.98</v>
      </c>
      <c r="F8" s="76"/>
      <c r="G8" s="248"/>
      <c r="H8" s="235"/>
      <c r="I8" s="236">
        <f t="shared" si="2"/>
        <v>0</v>
      </c>
      <c r="J8" s="237">
        <f t="shared" si="3"/>
        <v>27</v>
      </c>
      <c r="K8" s="238">
        <f>I8*J8</f>
        <v>0</v>
      </c>
      <c r="M8" s="248"/>
      <c r="N8" s="235"/>
      <c r="O8" s="236">
        <f t="shared" ref="O8" si="7">(N7+N9)/2</f>
        <v>1.56</v>
      </c>
      <c r="P8" s="237">
        <f t="shared" si="5"/>
        <v>27</v>
      </c>
      <c r="Q8" s="238">
        <f>O8*P8</f>
        <v>42.120000000000005</v>
      </c>
    </row>
    <row r="9" spans="1:17" ht="15.75">
      <c r="A9" s="255">
        <v>33.97</v>
      </c>
      <c r="B9" s="235">
        <v>2.4500000000000002</v>
      </c>
      <c r="C9" s="233"/>
      <c r="D9" s="233"/>
      <c r="E9" s="234"/>
      <c r="F9" s="76"/>
      <c r="G9" s="255">
        <v>33.97</v>
      </c>
      <c r="H9" s="235">
        <v>0</v>
      </c>
      <c r="I9" s="233"/>
      <c r="J9" s="233"/>
      <c r="K9" s="234"/>
      <c r="M9" s="255">
        <v>33.97</v>
      </c>
      <c r="N9" s="235">
        <v>1.62</v>
      </c>
      <c r="O9" s="233"/>
      <c r="P9" s="233"/>
      <c r="Q9" s="234"/>
    </row>
    <row r="10" spans="1:17" ht="16.5" thickBot="1">
      <c r="A10" s="248"/>
      <c r="B10" s="235"/>
      <c r="C10" s="236">
        <f t="shared" ref="C10" si="8">(B9+B11)/2</f>
        <v>2.2250000000000001</v>
      </c>
      <c r="D10" s="237">
        <f t="shared" ref="D10" si="9">A11-A9</f>
        <v>15.410000000000004</v>
      </c>
      <c r="E10" s="238">
        <f>C10*D10</f>
        <v>34.287250000000007</v>
      </c>
      <c r="F10" s="76"/>
      <c r="G10" s="248"/>
      <c r="H10" s="235"/>
      <c r="I10" s="236">
        <f t="shared" ref="I10" si="10">(H9+H11)/2</f>
        <v>5.0000000000000001E-3</v>
      </c>
      <c r="J10" s="237">
        <f t="shared" ref="J10" si="11">G11-G9</f>
        <v>15.410000000000004</v>
      </c>
      <c r="K10" s="238">
        <f>I10*J10</f>
        <v>7.7050000000000021E-2</v>
      </c>
      <c r="M10" s="248"/>
      <c r="N10" s="235"/>
      <c r="O10" s="236">
        <f t="shared" ref="O10" si="12">(N9+N11)/2</f>
        <v>1.56</v>
      </c>
      <c r="P10" s="237">
        <f t="shared" ref="P10" si="13">M11-M9</f>
        <v>15.410000000000004</v>
      </c>
      <c r="Q10" s="238">
        <f>O10*P10</f>
        <v>24.039600000000007</v>
      </c>
    </row>
    <row r="11" spans="1:17" ht="15.75">
      <c r="A11" s="248">
        <v>49.38</v>
      </c>
      <c r="B11" s="235">
        <v>2</v>
      </c>
      <c r="C11" s="233"/>
      <c r="D11" s="233"/>
      <c r="E11" s="234"/>
      <c r="F11" s="76"/>
      <c r="G11" s="248">
        <v>49.38</v>
      </c>
      <c r="H11" s="235">
        <v>0.01</v>
      </c>
      <c r="I11" s="233"/>
      <c r="J11" s="233"/>
      <c r="K11" s="234"/>
      <c r="M11" s="248">
        <v>49.38</v>
      </c>
      <c r="N11" s="235">
        <v>1.5</v>
      </c>
      <c r="O11" s="233"/>
      <c r="P11" s="233"/>
      <c r="Q11" s="234"/>
    </row>
    <row r="12" spans="1:17" ht="16.5" thickBot="1">
      <c r="A12" s="248"/>
      <c r="B12" s="235"/>
      <c r="C12" s="236">
        <f t="shared" ref="C12" si="14">(B11+B13)/2</f>
        <v>2.0249999999999999</v>
      </c>
      <c r="D12" s="237">
        <f t="shared" ref="D12" si="15">A13-A11</f>
        <v>17.619999999999997</v>
      </c>
      <c r="E12" s="238">
        <f>C12*D12</f>
        <v>35.680499999999995</v>
      </c>
      <c r="F12" s="76"/>
      <c r="G12" s="248"/>
      <c r="H12" s="235"/>
      <c r="I12" s="236">
        <f t="shared" ref="I12" si="16">(H11+H13)/2</f>
        <v>5.5E-2</v>
      </c>
      <c r="J12" s="237">
        <f t="shared" ref="J12" si="17">G13-G11</f>
        <v>17.619999999999997</v>
      </c>
      <c r="K12" s="238">
        <f>I12*J12</f>
        <v>0.96909999999999985</v>
      </c>
      <c r="M12" s="248"/>
      <c r="N12" s="235"/>
      <c r="O12" s="236">
        <f t="shared" ref="O12" si="18">(N11+N13)/2</f>
        <v>1.625</v>
      </c>
      <c r="P12" s="237">
        <f t="shared" ref="P12" si="19">M13-M11</f>
        <v>17.619999999999997</v>
      </c>
      <c r="Q12" s="238">
        <f>O12*P12</f>
        <v>28.632499999999997</v>
      </c>
    </row>
    <row r="13" spans="1:17" ht="15.75">
      <c r="A13" s="248">
        <v>67</v>
      </c>
      <c r="B13" s="235">
        <v>2.0499999999999998</v>
      </c>
      <c r="C13" s="233"/>
      <c r="D13" s="233"/>
      <c r="E13" s="234"/>
      <c r="F13" s="76"/>
      <c r="G13" s="248">
        <v>67</v>
      </c>
      <c r="H13" s="235">
        <v>0.1</v>
      </c>
      <c r="I13" s="233"/>
      <c r="J13" s="233"/>
      <c r="K13" s="234"/>
      <c r="M13" s="248">
        <v>67</v>
      </c>
      <c r="N13" s="235">
        <v>1.75</v>
      </c>
      <c r="O13" s="233"/>
      <c r="P13" s="233"/>
      <c r="Q13" s="234"/>
    </row>
    <row r="14" spans="1:17" ht="16.5" thickBot="1">
      <c r="A14" s="248"/>
      <c r="B14" s="235"/>
      <c r="C14" s="236">
        <f t="shared" ref="C14" si="20">(B13+B15)/2</f>
        <v>2.0549999999999997</v>
      </c>
      <c r="D14" s="237">
        <f t="shared" ref="D14" si="21">A15-A13</f>
        <v>7.9300000000000068</v>
      </c>
      <c r="E14" s="238">
        <f>C14*D14</f>
        <v>16.296150000000011</v>
      </c>
      <c r="F14" s="76"/>
      <c r="G14" s="248"/>
      <c r="H14" s="235"/>
      <c r="I14" s="236">
        <f t="shared" ref="I14" si="22">(H13+H15)/2</f>
        <v>0.05</v>
      </c>
      <c r="J14" s="237">
        <f t="shared" ref="J14" si="23">G15-G13</f>
        <v>7.9300000000000068</v>
      </c>
      <c r="K14" s="271">
        <f>I14*J14</f>
        <v>0.39650000000000035</v>
      </c>
      <c r="M14" s="248"/>
      <c r="N14" s="235"/>
      <c r="O14" s="236">
        <f t="shared" ref="O14" si="24">(N13+N15)/2</f>
        <v>1.625</v>
      </c>
      <c r="P14" s="237">
        <f t="shared" ref="P14" si="25">M15-M13</f>
        <v>7.9300000000000068</v>
      </c>
      <c r="Q14" s="238">
        <f>O14*P14</f>
        <v>12.886250000000011</v>
      </c>
    </row>
    <row r="15" spans="1:17" ht="15.75">
      <c r="A15" s="248">
        <v>74.930000000000007</v>
      </c>
      <c r="B15" s="235">
        <v>2.06</v>
      </c>
      <c r="C15" s="233"/>
      <c r="D15" s="233"/>
      <c r="E15" s="234"/>
      <c r="F15" s="76"/>
      <c r="G15" s="248">
        <v>74.930000000000007</v>
      </c>
      <c r="H15" s="235">
        <v>0</v>
      </c>
      <c r="I15" s="233"/>
      <c r="J15" s="233"/>
      <c r="K15" s="258"/>
      <c r="M15" s="248">
        <v>74.930000000000007</v>
      </c>
      <c r="N15" s="235">
        <v>1.5</v>
      </c>
      <c r="O15" s="233"/>
      <c r="P15" s="233"/>
      <c r="Q15" s="234"/>
    </row>
    <row r="16" spans="1:17" ht="16.5" thickBot="1">
      <c r="A16" s="248"/>
      <c r="B16" s="235"/>
      <c r="C16" s="236">
        <f t="shared" ref="C16" si="26">(B15+B17)/2</f>
        <v>1.845</v>
      </c>
      <c r="D16" s="237">
        <f t="shared" ref="D16" si="27">A17-A15</f>
        <v>14.279999999999987</v>
      </c>
      <c r="E16" s="238">
        <f>C16*D16</f>
        <v>26.346599999999974</v>
      </c>
      <c r="F16" s="76"/>
      <c r="G16" s="248"/>
      <c r="H16" s="235"/>
      <c r="I16" s="236">
        <f t="shared" ref="I16" si="28">(H15+H17)/2</f>
        <v>0</v>
      </c>
      <c r="J16" s="237">
        <f t="shared" ref="J16" si="29">G17-G15</f>
        <v>14.279999999999987</v>
      </c>
      <c r="K16" s="238">
        <f t="shared" ref="K16" si="30">I16*J16</f>
        <v>0</v>
      </c>
      <c r="M16" s="248"/>
      <c r="N16" s="235"/>
      <c r="O16" s="236">
        <f t="shared" ref="O16" si="31">(N15+N17)/2</f>
        <v>0.75</v>
      </c>
      <c r="P16" s="237">
        <f t="shared" ref="P16" si="32">M17-M15</f>
        <v>14.279999999999987</v>
      </c>
      <c r="Q16" s="238">
        <f>O16*P16</f>
        <v>10.70999999999999</v>
      </c>
    </row>
    <row r="17" spans="1:17" ht="15.75">
      <c r="A17" s="248">
        <v>89.21</v>
      </c>
      <c r="B17" s="235">
        <v>1.63</v>
      </c>
      <c r="C17" s="233"/>
      <c r="D17" s="233"/>
      <c r="E17" s="234"/>
      <c r="F17" s="76"/>
      <c r="G17" s="248">
        <v>89.21</v>
      </c>
      <c r="H17" s="235">
        <v>0</v>
      </c>
      <c r="I17" s="233"/>
      <c r="J17" s="233"/>
      <c r="K17" s="234"/>
      <c r="M17" s="248">
        <v>89.21</v>
      </c>
      <c r="N17" s="235">
        <v>0</v>
      </c>
      <c r="O17" s="233"/>
      <c r="P17" s="233"/>
      <c r="Q17" s="234"/>
    </row>
    <row r="18" spans="1:17" ht="16.5" thickBot="1">
      <c r="A18" s="248"/>
      <c r="B18" s="235"/>
      <c r="C18" s="236">
        <v>4.01</v>
      </c>
      <c r="D18" s="237">
        <v>1</v>
      </c>
      <c r="E18" s="238">
        <f t="shared" ref="E18" si="33">C18*D18</f>
        <v>4.01</v>
      </c>
      <c r="F18" s="76"/>
      <c r="G18" s="248"/>
      <c r="H18" s="235"/>
      <c r="I18" s="236">
        <v>1</v>
      </c>
      <c r="J18" s="237">
        <v>1</v>
      </c>
      <c r="K18" s="238">
        <f t="shared" ref="K18" si="34">I18*J18</f>
        <v>1</v>
      </c>
      <c r="M18" s="248"/>
      <c r="N18" s="235"/>
      <c r="O18" s="236">
        <v>1</v>
      </c>
      <c r="P18" s="237">
        <v>1</v>
      </c>
      <c r="Q18" s="238">
        <f t="shared" ref="Q18" si="35">O18*P18</f>
        <v>1</v>
      </c>
    </row>
    <row r="19" spans="1:17" ht="15.75">
      <c r="A19" s="248">
        <v>112.8</v>
      </c>
      <c r="B19" s="235">
        <v>3.16</v>
      </c>
      <c r="C19" s="233"/>
      <c r="D19" s="233"/>
      <c r="E19" s="234"/>
      <c r="F19" s="76"/>
      <c r="G19" s="248">
        <v>112.8</v>
      </c>
      <c r="H19" s="235">
        <v>0</v>
      </c>
      <c r="I19" s="233"/>
      <c r="J19" s="233"/>
      <c r="K19" s="234"/>
      <c r="M19" s="248">
        <v>112.8</v>
      </c>
      <c r="N19" s="235">
        <v>1.65</v>
      </c>
      <c r="O19" s="233"/>
      <c r="P19" s="233"/>
      <c r="Q19" s="234"/>
    </row>
    <row r="20" spans="1:17" ht="16.5" thickBot="1">
      <c r="A20" s="248"/>
      <c r="B20" s="235"/>
      <c r="C20" s="236">
        <f t="shared" ref="C20" si="36">(B19+B21)/2</f>
        <v>3.0350000000000001</v>
      </c>
      <c r="D20" s="237">
        <f t="shared" ref="D20" si="37">A21-A19</f>
        <v>22.480000000000004</v>
      </c>
      <c r="E20" s="238">
        <f t="shared" ref="E20" si="38">C20*D20</f>
        <v>68.226800000000011</v>
      </c>
      <c r="F20" s="76"/>
      <c r="G20" s="248"/>
      <c r="H20" s="235"/>
      <c r="I20" s="236">
        <f t="shared" ref="I20" si="39">(H19+H21)/2</f>
        <v>2.5000000000000001E-2</v>
      </c>
      <c r="J20" s="237">
        <f t="shared" ref="J20" si="40">G21-G19</f>
        <v>22.480000000000004</v>
      </c>
      <c r="K20" s="238">
        <f t="shared" ref="K20" si="41">I20*J20</f>
        <v>0.56200000000000017</v>
      </c>
      <c r="M20" s="248"/>
      <c r="N20" s="235"/>
      <c r="O20" s="236">
        <f t="shared" ref="O20" si="42">(N19+N21)/2</f>
        <v>1.6850000000000001</v>
      </c>
      <c r="P20" s="237">
        <f t="shared" ref="P20" si="43">M21-M19</f>
        <v>22.480000000000004</v>
      </c>
      <c r="Q20" s="238">
        <f t="shared" ref="Q20" si="44">O20*P20</f>
        <v>37.878800000000005</v>
      </c>
    </row>
    <row r="21" spans="1:17" ht="15.75">
      <c r="A21" s="248">
        <v>135.28</v>
      </c>
      <c r="B21" s="235">
        <v>2.91</v>
      </c>
      <c r="C21" s="233"/>
      <c r="D21" s="233"/>
      <c r="E21" s="234"/>
      <c r="F21" s="76"/>
      <c r="G21" s="248">
        <v>135.28</v>
      </c>
      <c r="H21" s="235">
        <v>0.05</v>
      </c>
      <c r="I21" s="233"/>
      <c r="J21" s="233"/>
      <c r="K21" s="234"/>
      <c r="M21" s="248">
        <v>135.28</v>
      </c>
      <c r="N21" s="235">
        <v>1.72</v>
      </c>
      <c r="O21" s="233"/>
      <c r="P21" s="233"/>
      <c r="Q21" s="234"/>
    </row>
    <row r="22" spans="1:17" ht="16.5" thickBot="1">
      <c r="A22" s="248"/>
      <c r="B22" s="235"/>
      <c r="C22" s="269">
        <f>(B21+B25)/2</f>
        <v>3.6550000000000002</v>
      </c>
      <c r="D22" s="270">
        <f>A25-A21</f>
        <v>29.72999999999999</v>
      </c>
      <c r="E22" s="271">
        <f>C22*D22</f>
        <v>108.66314999999997</v>
      </c>
      <c r="F22" s="76"/>
      <c r="G22" s="248"/>
      <c r="H22" s="235"/>
      <c r="I22" s="269">
        <f>(H21+H25)/2</f>
        <v>7.0000000000000007E-2</v>
      </c>
      <c r="J22" s="270">
        <f>G25-G21</f>
        <v>29.72999999999999</v>
      </c>
      <c r="K22" s="271">
        <f t="shared" ref="K22:K24" si="45">I22*J22</f>
        <v>2.0810999999999993</v>
      </c>
      <c r="M22" s="248"/>
      <c r="N22" s="235"/>
      <c r="O22" s="236">
        <f>(N21+N25)/2</f>
        <v>1.76</v>
      </c>
      <c r="P22" s="237">
        <f>M25-M21</f>
        <v>29.72999999999999</v>
      </c>
      <c r="Q22" s="238">
        <f t="shared" ref="Q22:Q26" si="46">O22*P22</f>
        <v>52.324799999999982</v>
      </c>
    </row>
    <row r="23" spans="1:17" ht="15.75">
      <c r="A23" s="248">
        <v>149.79</v>
      </c>
      <c r="B23" s="235">
        <v>3.11</v>
      </c>
      <c r="C23" s="256"/>
      <c r="D23" s="257"/>
      <c r="E23" s="258"/>
      <c r="F23" s="76"/>
      <c r="G23" s="248">
        <v>149.79</v>
      </c>
      <c r="H23" s="235">
        <v>0</v>
      </c>
      <c r="I23" s="256"/>
      <c r="J23" s="257"/>
      <c r="K23" s="258"/>
      <c r="M23" s="248">
        <v>149.79</v>
      </c>
      <c r="N23" s="235">
        <v>1.84</v>
      </c>
      <c r="O23" s="236"/>
      <c r="P23" s="237">
        <f t="shared" ref="P23:P24" si="47">M26-M22</f>
        <v>0</v>
      </c>
      <c r="Q23" s="238"/>
    </row>
    <row r="24" spans="1:17" ht="16.5" thickBot="1">
      <c r="A24" s="248"/>
      <c r="B24" s="235"/>
      <c r="C24" s="236">
        <f t="shared" ref="C24" si="48">(B23+B27)/2</f>
        <v>2.4950000000000001</v>
      </c>
      <c r="D24" s="237">
        <f t="shared" ref="D24" si="49">A27-A23</f>
        <v>20.930000000000007</v>
      </c>
      <c r="E24" s="238">
        <f t="shared" ref="E24" si="50">C24*D24</f>
        <v>52.220350000000018</v>
      </c>
      <c r="F24" s="76"/>
      <c r="G24" s="248"/>
      <c r="H24" s="235"/>
      <c r="I24" s="236">
        <f t="shared" ref="I24" si="51">(H23+H27)/2</f>
        <v>0</v>
      </c>
      <c r="J24" s="237">
        <f t="shared" ref="J24" si="52">G27-G23</f>
        <v>20.930000000000007</v>
      </c>
      <c r="K24" s="238">
        <f t="shared" si="45"/>
        <v>0</v>
      </c>
      <c r="M24" s="248"/>
      <c r="N24" s="235"/>
      <c r="O24" s="236">
        <f t="shared" ref="O24" si="53">(N23+N27)/2</f>
        <v>0.92</v>
      </c>
      <c r="P24" s="237">
        <f t="shared" si="47"/>
        <v>20.930000000000007</v>
      </c>
      <c r="Q24" s="271">
        <f t="shared" si="46"/>
        <v>19.255600000000008</v>
      </c>
    </row>
    <row r="25" spans="1:17" ht="15.75">
      <c r="A25" s="248">
        <v>165.01</v>
      </c>
      <c r="B25" s="235">
        <v>4.4000000000000004</v>
      </c>
      <c r="C25" s="233"/>
      <c r="D25" s="233"/>
      <c r="E25" s="234"/>
      <c r="F25" s="76"/>
      <c r="G25" s="248">
        <v>165.01</v>
      </c>
      <c r="H25" s="235">
        <v>0.09</v>
      </c>
      <c r="I25" s="233"/>
      <c r="J25" s="233"/>
      <c r="K25" s="234"/>
      <c r="M25" s="248">
        <v>165.01</v>
      </c>
      <c r="N25" s="235">
        <v>1.8</v>
      </c>
      <c r="O25" s="233"/>
      <c r="P25" s="233"/>
      <c r="Q25" s="258"/>
    </row>
    <row r="26" spans="1:17" ht="16.5" thickBot="1">
      <c r="A26" s="248"/>
      <c r="B26" s="235"/>
      <c r="C26" s="236">
        <f t="shared" ref="C26" si="54">(B25+B27)/2</f>
        <v>3.14</v>
      </c>
      <c r="D26" s="237">
        <f t="shared" ref="D26" si="55">A27-A25</f>
        <v>5.710000000000008</v>
      </c>
      <c r="E26" s="238">
        <f t="shared" ref="E26" si="56">C26*D26</f>
        <v>17.929400000000026</v>
      </c>
      <c r="F26" s="76"/>
      <c r="G26" s="248"/>
      <c r="H26" s="235"/>
      <c r="I26" s="236">
        <f t="shared" ref="I26" si="57">(H25+H27)/2</f>
        <v>4.4999999999999998E-2</v>
      </c>
      <c r="J26" s="237">
        <f t="shared" ref="J26" si="58">G27-G25</f>
        <v>5.710000000000008</v>
      </c>
      <c r="K26" s="271">
        <f t="shared" ref="K26" si="59">I26*J26</f>
        <v>0.25695000000000034</v>
      </c>
      <c r="M26" s="248"/>
      <c r="N26" s="235"/>
      <c r="O26" s="236">
        <f t="shared" ref="O26" si="60">(N25+N27)/2</f>
        <v>0.9</v>
      </c>
      <c r="P26" s="237">
        <f t="shared" ref="P26" si="61">M27-M25</f>
        <v>5.710000000000008</v>
      </c>
      <c r="Q26" s="238">
        <f t="shared" si="46"/>
        <v>5.1390000000000073</v>
      </c>
    </row>
    <row r="27" spans="1:17" ht="16.5" thickBot="1">
      <c r="A27" s="248">
        <v>170.72</v>
      </c>
      <c r="B27" s="235">
        <v>1.88</v>
      </c>
      <c r="C27" s="233"/>
      <c r="D27" s="233"/>
      <c r="E27" s="264"/>
      <c r="F27" s="76"/>
      <c r="G27" s="248">
        <v>170.72</v>
      </c>
      <c r="H27" s="235">
        <v>0</v>
      </c>
      <c r="I27" s="233"/>
      <c r="J27" s="233"/>
      <c r="K27" s="273"/>
      <c r="M27" s="248">
        <v>170.72</v>
      </c>
      <c r="N27" s="235">
        <v>0</v>
      </c>
      <c r="O27" s="233"/>
      <c r="P27" s="233"/>
      <c r="Q27" s="234"/>
    </row>
    <row r="28" spans="1:17" ht="16.5" thickBot="1">
      <c r="A28" s="248"/>
      <c r="B28" s="239"/>
      <c r="C28" s="236">
        <f t="shared" ref="C28" si="62">(B27+B29)/2</f>
        <v>0.94</v>
      </c>
      <c r="D28" s="237">
        <f t="shared" ref="D28" si="63">A29-A27</f>
        <v>-170.72</v>
      </c>
      <c r="E28" s="275">
        <f>SUM(E6:E26)</f>
        <v>456.56374999999997</v>
      </c>
      <c r="F28" s="76"/>
      <c r="G28" s="248"/>
      <c r="H28" s="239"/>
      <c r="I28" s="236">
        <f t="shared" ref="I28" si="64">(H27+H29)/2</f>
        <v>0</v>
      </c>
      <c r="J28" s="237">
        <f t="shared" ref="J28" si="65">G29-G27</f>
        <v>-170.72</v>
      </c>
      <c r="K28" s="274">
        <f>SUM(K6:K26)</f>
        <v>5.3427000000000007</v>
      </c>
      <c r="M28" s="248"/>
      <c r="N28" s="239"/>
      <c r="O28" s="236"/>
      <c r="P28" s="237">
        <f t="shared" ref="P28" si="66">M29-M27</f>
        <v>-170.72</v>
      </c>
      <c r="Q28" s="238"/>
    </row>
    <row r="29" spans="1:17" ht="16.5" thickBot="1">
      <c r="A29" s="265"/>
      <c r="B29" s="266"/>
      <c r="C29" s="267"/>
      <c r="D29" s="267"/>
      <c r="E29" s="268"/>
      <c r="F29" s="76"/>
      <c r="G29" s="265"/>
      <c r="H29" s="266"/>
      <c r="I29" s="267"/>
      <c r="J29" s="267"/>
      <c r="K29" s="268"/>
      <c r="M29" s="265"/>
      <c r="N29" s="266"/>
      <c r="O29" s="267"/>
      <c r="P29" s="267"/>
      <c r="Q29" s="276">
        <f>SUM(Q6:Q28)</f>
        <v>233.98655000000002</v>
      </c>
    </row>
    <row r="30" spans="1:17" ht="12.75" customHeight="1">
      <c r="A30" s="249"/>
      <c r="B30" s="240"/>
      <c r="C30" s="242"/>
      <c r="D30" s="243"/>
      <c r="E30" s="244"/>
      <c r="F30" s="76"/>
      <c r="G30" s="249"/>
      <c r="H30" s="240"/>
      <c r="I30" s="242"/>
      <c r="J30" s="243"/>
      <c r="K30" s="244"/>
      <c r="L30" s="76"/>
      <c r="M30" s="249"/>
      <c r="N30" s="240"/>
      <c r="O30" s="242"/>
      <c r="P30" s="243"/>
      <c r="Q30" s="244"/>
    </row>
    <row r="31" spans="1:17" ht="13.5" customHeight="1">
      <c r="A31" s="249"/>
      <c r="B31" s="240"/>
      <c r="C31" s="241"/>
      <c r="D31" s="241"/>
      <c r="E31" s="241"/>
      <c r="F31" s="76"/>
      <c r="G31" s="249"/>
      <c r="H31" s="240"/>
      <c r="I31" s="241"/>
      <c r="J31" s="241"/>
      <c r="K31" s="241"/>
      <c r="L31" s="76"/>
      <c r="M31" s="249"/>
      <c r="N31" s="240"/>
      <c r="O31" s="241"/>
      <c r="P31" s="241"/>
      <c r="Q31" s="241"/>
    </row>
    <row r="32" spans="1:17" ht="15.75" customHeight="1">
      <c r="A32" s="249"/>
      <c r="B32" s="240"/>
      <c r="C32" s="242"/>
      <c r="D32" s="243"/>
      <c r="E32" s="244"/>
      <c r="F32" s="76"/>
      <c r="G32" s="249"/>
      <c r="H32" s="240"/>
      <c r="I32" s="242"/>
      <c r="J32" s="243"/>
      <c r="K32" s="244"/>
      <c r="L32" s="76"/>
      <c r="M32" s="249"/>
      <c r="N32" s="240"/>
      <c r="O32" s="242"/>
      <c r="P32" s="243"/>
      <c r="Q32" s="244"/>
    </row>
    <row r="33" spans="1:17" ht="15.75">
      <c r="A33" s="249"/>
      <c r="B33" s="240"/>
      <c r="C33" s="241"/>
      <c r="D33" s="241"/>
      <c r="E33" s="241"/>
      <c r="F33" s="76"/>
      <c r="G33" s="249"/>
      <c r="H33" s="240"/>
      <c r="I33" s="241"/>
      <c r="J33" s="241"/>
      <c r="K33" s="241"/>
      <c r="L33" s="76"/>
      <c r="M33" s="249"/>
      <c r="N33" s="240"/>
      <c r="O33" s="241"/>
      <c r="P33" s="241"/>
      <c r="Q33" s="241"/>
    </row>
    <row r="34" spans="1:17" ht="15.75">
      <c r="A34" s="249"/>
      <c r="B34" s="240"/>
      <c r="C34" s="242"/>
      <c r="D34" s="243"/>
      <c r="E34" s="244"/>
      <c r="F34" s="76"/>
      <c r="G34" s="249"/>
      <c r="H34" s="240"/>
      <c r="I34" s="242"/>
      <c r="J34" s="243"/>
      <c r="K34" s="244"/>
      <c r="L34" s="76"/>
      <c r="M34" s="249"/>
      <c r="N34" s="240"/>
      <c r="O34" s="242"/>
      <c r="P34" s="243"/>
      <c r="Q34" s="244"/>
    </row>
    <row r="35" spans="1:17" ht="15.75">
      <c r="A35" s="249"/>
      <c r="B35" s="240"/>
      <c r="C35" s="241"/>
      <c r="D35" s="241"/>
      <c r="E35" s="241"/>
      <c r="F35" s="76"/>
      <c r="G35" s="249"/>
      <c r="H35" s="240"/>
      <c r="I35" s="241"/>
      <c r="J35" s="241"/>
      <c r="K35" s="241"/>
      <c r="L35" s="76"/>
      <c r="M35" s="249"/>
      <c r="N35" s="240"/>
      <c r="O35" s="241"/>
      <c r="P35" s="241"/>
      <c r="Q35" s="241"/>
    </row>
    <row r="36" spans="1:17" ht="15.75">
      <c r="A36" s="249"/>
      <c r="B36" s="240"/>
      <c r="C36" s="242"/>
      <c r="D36" s="243"/>
      <c r="E36" s="244"/>
      <c r="F36" s="76"/>
      <c r="G36" s="249"/>
      <c r="H36" s="240"/>
      <c r="I36" s="242"/>
      <c r="J36" s="243"/>
      <c r="K36" s="244"/>
      <c r="L36" s="76"/>
      <c r="M36" s="249"/>
      <c r="N36" s="240"/>
      <c r="O36" s="242"/>
      <c r="P36" s="243"/>
      <c r="Q36" s="244"/>
    </row>
    <row r="37" spans="1:17" ht="15.75">
      <c r="A37" s="249"/>
      <c r="B37" s="240"/>
      <c r="C37" s="241"/>
      <c r="D37" s="241"/>
      <c r="E37" s="241"/>
      <c r="F37" s="76"/>
      <c r="G37" s="249"/>
      <c r="H37" s="240"/>
      <c r="I37" s="241"/>
      <c r="J37" s="241"/>
      <c r="K37" s="241"/>
      <c r="L37" s="76"/>
      <c r="M37" s="249"/>
      <c r="N37" s="240"/>
      <c r="O37" s="241"/>
      <c r="P37" s="241"/>
      <c r="Q37" s="241"/>
    </row>
    <row r="38" spans="1:17" ht="15.75">
      <c r="A38" s="249"/>
      <c r="B38" s="240"/>
      <c r="C38" s="242"/>
      <c r="D38" s="243"/>
      <c r="E38" s="244"/>
      <c r="F38" s="76"/>
      <c r="G38" s="249"/>
      <c r="H38" s="240"/>
      <c r="I38" s="242"/>
      <c r="J38" s="243"/>
      <c r="K38" s="244"/>
      <c r="L38" s="76"/>
      <c r="M38" s="249"/>
      <c r="N38" s="240"/>
      <c r="O38" s="242"/>
      <c r="P38" s="243"/>
      <c r="Q38" s="244"/>
    </row>
    <row r="39" spans="1:17" ht="15.75">
      <c r="A39" s="249"/>
      <c r="B39" s="240"/>
      <c r="C39" s="241"/>
      <c r="D39" s="241"/>
      <c r="E39" s="241"/>
      <c r="F39" s="259"/>
      <c r="G39" s="249"/>
      <c r="H39" s="240"/>
      <c r="I39" s="241"/>
      <c r="J39" s="241"/>
      <c r="K39" s="241"/>
      <c r="L39" s="259"/>
      <c r="M39" s="249"/>
      <c r="N39" s="240"/>
      <c r="O39" s="241"/>
      <c r="P39" s="241"/>
      <c r="Q39" s="241"/>
    </row>
    <row r="40" spans="1:17" ht="15.75">
      <c r="A40" s="249"/>
      <c r="B40" s="240"/>
      <c r="C40" s="242"/>
      <c r="D40" s="243"/>
      <c r="E40" s="244"/>
      <c r="F40" s="259"/>
      <c r="G40" s="249"/>
      <c r="H40" s="240"/>
      <c r="I40" s="242"/>
      <c r="J40" s="243"/>
      <c r="K40" s="244"/>
      <c r="L40" s="259"/>
      <c r="M40" s="249"/>
      <c r="N40" s="240"/>
      <c r="O40" s="242"/>
      <c r="P40" s="243"/>
      <c r="Q40" s="244"/>
    </row>
    <row r="41" spans="1:17" ht="15.75">
      <c r="A41" s="249"/>
      <c r="B41" s="240"/>
      <c r="C41" s="241"/>
      <c r="D41" s="241"/>
      <c r="E41" s="241"/>
      <c r="F41" s="259"/>
      <c r="G41" s="249"/>
      <c r="H41" s="240"/>
      <c r="I41" s="241"/>
      <c r="J41" s="241"/>
      <c r="K41" s="241"/>
      <c r="L41" s="259"/>
      <c r="M41" s="249"/>
      <c r="N41" s="240"/>
      <c r="O41" s="241"/>
      <c r="P41" s="241"/>
      <c r="Q41" s="241"/>
    </row>
    <row r="42" spans="1:17" ht="15.75">
      <c r="A42" s="249"/>
      <c r="B42" s="240"/>
      <c r="C42" s="242"/>
      <c r="D42" s="243"/>
      <c r="E42" s="244"/>
      <c r="F42" s="259"/>
      <c r="G42" s="249"/>
      <c r="H42" s="240"/>
      <c r="I42" s="242"/>
      <c r="J42" s="243"/>
      <c r="K42" s="244"/>
      <c r="L42" s="259"/>
      <c r="M42" s="249"/>
      <c r="N42" s="240"/>
      <c r="O42" s="242"/>
      <c r="P42" s="243"/>
      <c r="Q42" s="244"/>
    </row>
    <row r="43" spans="1:17" ht="15.75">
      <c r="A43" s="249"/>
      <c r="B43" s="240"/>
      <c r="C43" s="241"/>
      <c r="D43" s="241"/>
      <c r="E43" s="241"/>
      <c r="F43" s="259"/>
      <c r="G43" s="249"/>
      <c r="H43" s="240"/>
      <c r="I43" s="241"/>
      <c r="J43" s="241"/>
      <c r="K43" s="241"/>
      <c r="L43" s="259"/>
      <c r="M43" s="249"/>
      <c r="N43" s="240"/>
      <c r="O43" s="241"/>
      <c r="P43" s="241"/>
      <c r="Q43" s="241"/>
    </row>
    <row r="44" spans="1:17" ht="15.75">
      <c r="A44" s="249"/>
      <c r="B44" s="240"/>
      <c r="C44" s="242"/>
      <c r="D44" s="243"/>
      <c r="E44" s="244"/>
      <c r="F44" s="259"/>
      <c r="G44" s="249"/>
      <c r="H44" s="240"/>
      <c r="I44" s="242"/>
      <c r="J44" s="243"/>
      <c r="K44" s="244"/>
      <c r="L44" s="259"/>
      <c r="M44" s="249"/>
      <c r="N44" s="240"/>
      <c r="O44" s="242"/>
      <c r="P44" s="243"/>
      <c r="Q44" s="244"/>
    </row>
    <row r="45" spans="1:17" ht="15.75">
      <c r="A45" s="249"/>
      <c r="B45" s="240"/>
      <c r="C45" s="241"/>
      <c r="D45" s="241"/>
      <c r="E45" s="241"/>
      <c r="F45" s="259"/>
      <c r="G45" s="249"/>
      <c r="H45" s="240"/>
      <c r="I45" s="241"/>
      <c r="J45" s="241"/>
      <c r="K45" s="241"/>
      <c r="L45" s="259"/>
      <c r="M45" s="249"/>
      <c r="N45" s="240"/>
      <c r="O45" s="241"/>
      <c r="P45" s="241"/>
      <c r="Q45" s="241"/>
    </row>
    <row r="46" spans="1:17" ht="15.75">
      <c r="A46" s="249"/>
      <c r="B46" s="240"/>
      <c r="C46" s="242"/>
      <c r="D46" s="243"/>
      <c r="E46" s="244"/>
      <c r="F46" s="259"/>
      <c r="G46" s="249"/>
      <c r="H46" s="240"/>
      <c r="I46" s="242"/>
      <c r="J46" s="243"/>
      <c r="K46" s="244"/>
      <c r="L46" s="259"/>
      <c r="M46" s="249"/>
      <c r="N46" s="240"/>
      <c r="O46" s="242"/>
      <c r="P46" s="243"/>
      <c r="Q46" s="244"/>
    </row>
    <row r="47" spans="1:17" ht="15.75">
      <c r="A47" s="249"/>
      <c r="B47" s="240"/>
      <c r="C47" s="241"/>
      <c r="D47" s="241"/>
      <c r="E47" s="241"/>
      <c r="F47" s="259"/>
      <c r="G47" s="249"/>
      <c r="H47" s="240"/>
      <c r="I47" s="241"/>
      <c r="J47" s="241"/>
      <c r="K47" s="241"/>
      <c r="L47" s="259"/>
      <c r="M47" s="249"/>
      <c r="N47" s="240"/>
      <c r="O47" s="241"/>
      <c r="P47" s="241"/>
      <c r="Q47" s="241"/>
    </row>
    <row r="48" spans="1:17" ht="15.75">
      <c r="A48" s="249"/>
      <c r="B48" s="240"/>
      <c r="C48" s="242"/>
      <c r="D48" s="243"/>
      <c r="E48" s="244"/>
      <c r="F48" s="259"/>
      <c r="G48" s="249"/>
      <c r="H48" s="240"/>
      <c r="I48" s="242"/>
      <c r="J48" s="243"/>
      <c r="K48" s="244"/>
      <c r="L48" s="259"/>
      <c r="M48" s="249"/>
      <c r="N48" s="240"/>
      <c r="O48" s="242"/>
      <c r="P48" s="243"/>
      <c r="Q48" s="244"/>
    </row>
    <row r="49" spans="1:17" ht="15.75">
      <c r="A49" s="249"/>
      <c r="B49" s="240"/>
      <c r="C49" s="241"/>
      <c r="D49" s="241"/>
      <c r="E49" s="241"/>
      <c r="F49" s="259"/>
      <c r="G49" s="249"/>
      <c r="H49" s="240"/>
      <c r="I49" s="241"/>
      <c r="J49" s="241"/>
      <c r="K49" s="241"/>
      <c r="L49" s="259"/>
      <c r="M49" s="249"/>
      <c r="N49" s="240"/>
      <c r="O49" s="241"/>
      <c r="P49" s="241"/>
      <c r="Q49" s="241"/>
    </row>
    <row r="50" spans="1:17" ht="15.75">
      <c r="A50" s="249"/>
      <c r="B50" s="240"/>
      <c r="C50" s="242"/>
      <c r="D50" s="243"/>
      <c r="E50" s="244"/>
      <c r="F50" s="259"/>
      <c r="G50" s="249"/>
      <c r="H50" s="240"/>
      <c r="I50" s="242"/>
      <c r="J50" s="243"/>
      <c r="K50" s="244"/>
      <c r="L50" s="259"/>
      <c r="M50" s="249"/>
      <c r="N50" s="240"/>
      <c r="O50" s="242"/>
      <c r="P50" s="243"/>
      <c r="Q50" s="244"/>
    </row>
    <row r="51" spans="1:17" ht="15.75">
      <c r="A51" s="249"/>
      <c r="B51" s="240"/>
      <c r="C51" s="241"/>
      <c r="D51" s="241"/>
      <c r="E51" s="241"/>
      <c r="F51" s="259"/>
      <c r="G51" s="249"/>
      <c r="H51" s="240"/>
      <c r="I51" s="241"/>
      <c r="J51" s="241"/>
      <c r="K51" s="241"/>
      <c r="L51" s="259"/>
      <c r="M51" s="249"/>
      <c r="N51" s="240"/>
      <c r="O51" s="241"/>
      <c r="P51" s="241"/>
      <c r="Q51" s="241"/>
    </row>
    <row r="52" spans="1:17" ht="15.75">
      <c r="A52" s="249"/>
      <c r="B52" s="240"/>
      <c r="C52" s="242"/>
      <c r="D52" s="243"/>
      <c r="E52" s="244"/>
      <c r="F52" s="259"/>
      <c r="G52" s="249"/>
      <c r="H52" s="240"/>
      <c r="I52" s="242"/>
      <c r="J52" s="243"/>
      <c r="K52" s="244"/>
      <c r="L52" s="259"/>
      <c r="M52" s="249"/>
      <c r="N52" s="240"/>
      <c r="O52" s="242"/>
      <c r="P52" s="243"/>
      <c r="Q52" s="244"/>
    </row>
    <row r="53" spans="1:17" ht="15.75">
      <c r="A53" s="249"/>
      <c r="B53" s="240"/>
      <c r="C53" s="241"/>
      <c r="D53" s="241"/>
      <c r="E53" s="241"/>
      <c r="F53" s="259"/>
      <c r="G53" s="249"/>
      <c r="H53" s="240"/>
      <c r="I53" s="241"/>
      <c r="J53" s="241"/>
      <c r="K53" s="241"/>
      <c r="L53" s="259"/>
      <c r="M53" s="249"/>
      <c r="N53" s="240"/>
      <c r="O53" s="241"/>
      <c r="P53" s="241"/>
      <c r="Q53" s="241"/>
    </row>
    <row r="54" spans="1:17" ht="15.75">
      <c r="A54" s="249"/>
      <c r="B54" s="240"/>
      <c r="C54" s="242"/>
      <c r="D54" s="243"/>
      <c r="E54" s="244"/>
      <c r="F54" s="259"/>
      <c r="G54" s="249"/>
      <c r="H54" s="240"/>
      <c r="I54" s="242"/>
      <c r="J54" s="243"/>
      <c r="K54" s="244"/>
      <c r="L54" s="259"/>
      <c r="M54" s="249"/>
      <c r="N54" s="240"/>
      <c r="O54" s="242"/>
      <c r="P54" s="243"/>
      <c r="Q54" s="244"/>
    </row>
    <row r="55" spans="1:17" ht="15.75">
      <c r="A55" s="249"/>
      <c r="B55" s="240"/>
      <c r="C55" s="241"/>
      <c r="D55" s="241"/>
      <c r="E55" s="241"/>
      <c r="F55" s="259"/>
      <c r="G55" s="249"/>
      <c r="H55" s="240"/>
      <c r="I55" s="241"/>
      <c r="J55" s="241"/>
      <c r="K55" s="241"/>
      <c r="L55" s="259"/>
      <c r="M55" s="249"/>
      <c r="N55" s="240"/>
      <c r="O55" s="241"/>
      <c r="P55" s="241"/>
      <c r="Q55" s="241"/>
    </row>
    <row r="56" spans="1:17" ht="15.75">
      <c r="A56" s="249"/>
      <c r="B56" s="240"/>
      <c r="C56" s="242"/>
      <c r="D56" s="243"/>
      <c r="E56" s="244"/>
      <c r="F56" s="259"/>
      <c r="G56" s="249"/>
      <c r="H56" s="240"/>
      <c r="I56" s="242"/>
      <c r="J56" s="243"/>
      <c r="K56" s="244"/>
      <c r="L56" s="259"/>
      <c r="M56" s="249"/>
      <c r="N56" s="240"/>
      <c r="O56" s="242"/>
      <c r="P56" s="243"/>
      <c r="Q56" s="244"/>
    </row>
    <row r="57" spans="1:17" ht="15.75">
      <c r="A57" s="249"/>
      <c r="B57" s="240"/>
      <c r="C57" s="241"/>
      <c r="D57" s="241"/>
      <c r="E57" s="241"/>
      <c r="F57" s="262"/>
      <c r="G57" s="249"/>
      <c r="H57" s="240"/>
      <c r="I57" s="241"/>
      <c r="J57" s="241"/>
      <c r="K57" s="241"/>
      <c r="L57" s="262"/>
      <c r="M57" s="249"/>
      <c r="N57" s="240"/>
      <c r="O57" s="241"/>
      <c r="P57" s="241"/>
      <c r="Q57" s="241"/>
    </row>
    <row r="58" spans="1:17" ht="15.75">
      <c r="A58" s="263"/>
      <c r="B58" s="262"/>
      <c r="C58" s="242"/>
      <c r="D58" s="243"/>
      <c r="E58" s="244"/>
      <c r="F58" s="262"/>
      <c r="G58" s="263"/>
      <c r="H58" s="259"/>
      <c r="I58" s="242"/>
      <c r="J58" s="243"/>
      <c r="K58" s="244"/>
      <c r="L58" s="262"/>
      <c r="M58" s="263"/>
      <c r="N58" s="259"/>
      <c r="O58" s="242"/>
      <c r="P58" s="243"/>
      <c r="Q58" s="244"/>
    </row>
    <row r="59" spans="1:17" ht="15.75">
      <c r="A59" s="263"/>
      <c r="B59" s="262"/>
      <c r="C59" s="241"/>
      <c r="D59" s="241"/>
      <c r="E59" s="241"/>
      <c r="F59" s="262"/>
      <c r="G59" s="263"/>
      <c r="H59" s="262"/>
      <c r="I59" s="241"/>
      <c r="J59" s="241"/>
      <c r="K59" s="241"/>
      <c r="L59" s="262"/>
      <c r="M59" s="263"/>
      <c r="N59" s="262"/>
      <c r="O59" s="241"/>
      <c r="P59" s="241"/>
      <c r="Q59" s="241"/>
    </row>
    <row r="60" spans="1:17" ht="15.75">
      <c r="A60" s="263"/>
      <c r="B60" s="240"/>
      <c r="C60" s="242"/>
      <c r="D60" s="243"/>
      <c r="E60" s="244"/>
      <c r="F60" s="262"/>
      <c r="G60" s="263"/>
      <c r="H60" s="240"/>
      <c r="I60" s="242"/>
      <c r="J60" s="243"/>
      <c r="K60" s="244"/>
      <c r="L60" s="262"/>
      <c r="M60" s="263"/>
      <c r="N60" s="240"/>
      <c r="O60" s="242"/>
      <c r="P60" s="243"/>
      <c r="Q60" s="244"/>
    </row>
    <row r="61" spans="1:17" ht="15.75">
      <c r="A61" s="263"/>
      <c r="B61" s="240"/>
      <c r="C61" s="241"/>
      <c r="D61" s="241"/>
      <c r="E61" s="241"/>
      <c r="F61" s="262"/>
      <c r="G61" s="263"/>
      <c r="H61" s="240"/>
      <c r="I61" s="241"/>
      <c r="J61" s="241"/>
      <c r="K61" s="241"/>
      <c r="L61" s="262"/>
      <c r="M61" s="263"/>
      <c r="N61" s="240"/>
      <c r="O61" s="241"/>
      <c r="P61" s="241"/>
      <c r="Q61" s="241"/>
    </row>
    <row r="62" spans="1:17" ht="15.75">
      <c r="A62" s="263"/>
      <c r="B62" s="240"/>
      <c r="C62" s="242"/>
      <c r="D62" s="243"/>
      <c r="E62" s="244"/>
      <c r="F62" s="262"/>
      <c r="G62" s="263"/>
      <c r="H62" s="240"/>
      <c r="I62" s="242"/>
      <c r="J62" s="243"/>
      <c r="K62" s="244"/>
      <c r="L62" s="262"/>
      <c r="M62" s="263"/>
      <c r="N62" s="240"/>
      <c r="O62" s="242"/>
      <c r="P62" s="243"/>
      <c r="Q62" s="244"/>
    </row>
    <row r="63" spans="1:17" ht="15.75">
      <c r="A63" s="263"/>
      <c r="B63" s="240"/>
      <c r="C63" s="241"/>
      <c r="D63" s="241"/>
      <c r="E63" s="241"/>
      <c r="F63" s="259"/>
      <c r="G63" s="263"/>
      <c r="H63" s="240"/>
      <c r="I63" s="241"/>
      <c r="J63" s="241"/>
      <c r="K63" s="241"/>
      <c r="L63" s="259"/>
      <c r="M63" s="263"/>
      <c r="N63" s="240"/>
      <c r="O63" s="241"/>
      <c r="P63" s="241"/>
      <c r="Q63" s="241"/>
    </row>
    <row r="64" spans="1:17" ht="15.75">
      <c r="A64" s="263"/>
      <c r="B64" s="240"/>
      <c r="C64" s="242"/>
      <c r="D64" s="243"/>
      <c r="E64" s="244"/>
      <c r="F64" s="259"/>
      <c r="G64" s="263"/>
      <c r="H64" s="240"/>
      <c r="I64" s="242"/>
      <c r="J64" s="243"/>
      <c r="K64" s="244"/>
      <c r="L64" s="259"/>
      <c r="M64" s="263"/>
      <c r="N64" s="240"/>
      <c r="O64" s="242"/>
      <c r="P64" s="243"/>
      <c r="Q64" s="244"/>
    </row>
    <row r="65" spans="1:17" ht="15.75">
      <c r="A65" s="249"/>
      <c r="B65" s="240"/>
      <c r="C65" s="241"/>
      <c r="D65" s="241"/>
      <c r="E65" s="241"/>
      <c r="F65" s="259"/>
      <c r="G65" s="249"/>
      <c r="H65" s="240"/>
      <c r="I65" s="241"/>
      <c r="J65" s="241"/>
      <c r="K65" s="241"/>
      <c r="L65" s="259"/>
      <c r="M65" s="249"/>
      <c r="N65" s="240"/>
      <c r="O65" s="241"/>
      <c r="P65" s="241"/>
      <c r="Q65" s="241"/>
    </row>
    <row r="66" spans="1:17" ht="15.75">
      <c r="A66" s="249"/>
      <c r="B66" s="240"/>
      <c r="C66" s="242"/>
      <c r="D66" s="243"/>
      <c r="E66" s="244"/>
      <c r="F66" s="259"/>
      <c r="G66" s="249"/>
      <c r="H66" s="240"/>
      <c r="I66" s="242"/>
      <c r="J66" s="243"/>
      <c r="K66" s="244"/>
      <c r="L66" s="259"/>
      <c r="M66" s="249"/>
      <c r="N66" s="240"/>
      <c r="O66" s="242"/>
      <c r="P66" s="243"/>
      <c r="Q66" s="244"/>
    </row>
    <row r="67" spans="1:17" ht="15.75">
      <c r="A67" s="249"/>
      <c r="B67" s="240"/>
      <c r="C67" s="241"/>
      <c r="D67" s="241"/>
      <c r="E67" s="241"/>
      <c r="F67" s="259"/>
      <c r="G67" s="249"/>
      <c r="H67" s="240"/>
      <c r="I67" s="241"/>
      <c r="J67" s="241"/>
      <c r="K67" s="241"/>
      <c r="L67" s="259"/>
      <c r="M67" s="249"/>
      <c r="N67" s="240"/>
      <c r="O67" s="241"/>
      <c r="P67" s="241"/>
      <c r="Q67" s="241"/>
    </row>
    <row r="68" spans="1:17" ht="15.75">
      <c r="A68" s="249"/>
      <c r="B68" s="240"/>
      <c r="C68" s="242"/>
      <c r="D68" s="243"/>
      <c r="E68" s="244"/>
      <c r="F68" s="259"/>
      <c r="G68" s="249"/>
      <c r="H68" s="240"/>
      <c r="I68" s="242"/>
      <c r="J68" s="243"/>
      <c r="K68" s="244"/>
      <c r="L68" s="259"/>
      <c r="M68" s="249"/>
      <c r="N68" s="240"/>
      <c r="O68" s="242"/>
      <c r="P68" s="243"/>
      <c r="Q68" s="244"/>
    </row>
    <row r="69" spans="1:17" ht="15.75">
      <c r="A69" s="249"/>
      <c r="B69" s="240"/>
      <c r="C69" s="241"/>
      <c r="D69" s="241"/>
      <c r="E69" s="241"/>
      <c r="F69" s="259"/>
      <c r="G69" s="249"/>
      <c r="H69" s="240"/>
      <c r="I69" s="241"/>
      <c r="J69" s="241"/>
      <c r="K69" s="241"/>
      <c r="L69" s="259"/>
      <c r="M69" s="249"/>
      <c r="N69" s="240"/>
      <c r="O69" s="241"/>
      <c r="P69" s="241"/>
      <c r="Q69" s="241"/>
    </row>
    <row r="70" spans="1:17" ht="15.75">
      <c r="A70" s="249"/>
      <c r="B70" s="240"/>
      <c r="C70" s="242"/>
      <c r="D70" s="243"/>
      <c r="E70" s="244"/>
      <c r="F70" s="76"/>
      <c r="G70" s="249"/>
      <c r="H70" s="240"/>
      <c r="I70" s="242"/>
      <c r="J70" s="243"/>
      <c r="K70" s="244"/>
      <c r="L70" s="76"/>
      <c r="M70" s="249"/>
      <c r="N70" s="240"/>
      <c r="O70" s="242"/>
      <c r="P70" s="243"/>
      <c r="Q70" s="244"/>
    </row>
    <row r="71" spans="1:17">
      <c r="A71" s="76"/>
      <c r="B71" s="259"/>
      <c r="C71" s="259"/>
      <c r="D71" s="259"/>
      <c r="E71" s="259"/>
      <c r="F71" s="76"/>
      <c r="G71" s="259"/>
      <c r="H71" s="259"/>
      <c r="I71" s="259"/>
      <c r="J71" s="259"/>
      <c r="K71" s="259"/>
      <c r="L71" s="76"/>
      <c r="M71" s="259"/>
      <c r="N71" s="259"/>
      <c r="O71" s="259"/>
      <c r="P71" s="259"/>
      <c r="Q71" s="259"/>
    </row>
    <row r="72" spans="1:17">
      <c r="A72" s="75"/>
    </row>
    <row r="73" spans="1:17">
      <c r="A73" s="75"/>
    </row>
    <row r="74" spans="1:17">
      <c r="A74" s="75"/>
    </row>
    <row r="75" spans="1:17">
      <c r="A75" s="75"/>
    </row>
    <row r="76" spans="1:17">
      <c r="A76" s="75"/>
    </row>
    <row r="77" spans="1:17">
      <c r="A77" s="75"/>
    </row>
    <row r="78" spans="1:17">
      <c r="A78" s="75"/>
    </row>
    <row r="79" spans="1:17">
      <c r="A79" s="75"/>
    </row>
    <row r="80" spans="1:17">
      <c r="A80" s="75"/>
    </row>
    <row r="81" spans="1:6">
      <c r="A81" s="75"/>
    </row>
    <row r="82" spans="1:6">
      <c r="A82" s="75"/>
    </row>
    <row r="83" spans="1:6">
      <c r="A83" s="75"/>
    </row>
    <row r="84" spans="1:6">
      <c r="A84" s="75"/>
    </row>
    <row r="85" spans="1:6">
      <c r="A85" s="75"/>
    </row>
    <row r="86" spans="1:6">
      <c r="A86" s="75"/>
      <c r="F86" s="76"/>
    </row>
    <row r="87" spans="1:6">
      <c r="A87" s="75"/>
      <c r="F87" s="76"/>
    </row>
    <row r="88" spans="1:6">
      <c r="A88" s="75"/>
      <c r="F88" s="76"/>
    </row>
    <row r="89" spans="1:6">
      <c r="A89" s="75"/>
      <c r="F89" s="76"/>
    </row>
    <row r="90" spans="1:6" ht="15.75">
      <c r="A90" s="249"/>
      <c r="B90" s="241"/>
      <c r="C90" s="241"/>
      <c r="D90" s="241"/>
      <c r="E90" s="241"/>
      <c r="F90" s="76"/>
    </row>
    <row r="91" spans="1:6" ht="15.75">
      <c r="A91" s="249"/>
      <c r="B91" s="241"/>
      <c r="C91" s="242"/>
      <c r="D91" s="243"/>
      <c r="E91" s="244"/>
      <c r="F91" s="76"/>
    </row>
    <row r="92" spans="1:6" ht="15.75">
      <c r="A92" s="249"/>
      <c r="B92" s="241"/>
      <c r="C92" s="241"/>
      <c r="D92" s="241"/>
      <c r="E92" s="241"/>
      <c r="F92" s="76"/>
    </row>
    <row r="93" spans="1:6" ht="15.75">
      <c r="A93" s="249"/>
      <c r="B93" s="241"/>
      <c r="C93" s="242"/>
      <c r="D93" s="243"/>
      <c r="E93" s="244"/>
      <c r="F93" s="76"/>
    </row>
    <row r="94" spans="1:6" ht="15.75">
      <c r="A94" s="249"/>
      <c r="B94" s="241"/>
      <c r="C94" s="241"/>
      <c r="D94" s="241"/>
      <c r="E94" s="241"/>
      <c r="F94" s="76"/>
    </row>
    <row r="95" spans="1:6" ht="15.75">
      <c r="A95" s="249"/>
      <c r="B95" s="241"/>
      <c r="C95" s="242"/>
      <c r="D95" s="243"/>
      <c r="E95" s="244"/>
      <c r="F95" s="76"/>
    </row>
    <row r="96" spans="1:6" ht="15.75">
      <c r="A96" s="249"/>
      <c r="B96" s="241"/>
      <c r="C96" s="241"/>
      <c r="D96" s="241"/>
      <c r="E96" s="241"/>
      <c r="F96" s="76"/>
    </row>
    <row r="97" spans="1:6" ht="15.75">
      <c r="A97" s="249"/>
      <c r="B97" s="241"/>
      <c r="C97" s="242"/>
      <c r="D97" s="243"/>
      <c r="E97" s="244"/>
      <c r="F97" s="76"/>
    </row>
    <row r="98" spans="1:6" ht="15.75">
      <c r="A98" s="249"/>
      <c r="B98" s="241"/>
      <c r="C98" s="241"/>
      <c r="D98" s="241"/>
      <c r="E98" s="241"/>
      <c r="F98" s="76"/>
    </row>
    <row r="99" spans="1:6" ht="15.75">
      <c r="A99" s="249"/>
      <c r="B99" s="241"/>
      <c r="C99" s="242"/>
      <c r="D99" s="243"/>
      <c r="E99" s="244"/>
      <c r="F99" s="76"/>
    </row>
    <row r="100" spans="1:6" ht="15.75">
      <c r="A100" s="249"/>
      <c r="B100" s="241"/>
      <c r="C100" s="241"/>
      <c r="D100" s="241"/>
      <c r="E100" s="241"/>
      <c r="F100" s="76"/>
    </row>
    <row r="101" spans="1:6" ht="15.75">
      <c r="A101" s="249"/>
      <c r="B101" s="241"/>
      <c r="C101" s="242"/>
      <c r="D101" s="243"/>
      <c r="E101" s="244"/>
      <c r="F101" s="76"/>
    </row>
    <row r="102" spans="1:6" ht="15.75">
      <c r="A102" s="249"/>
      <c r="B102" s="241"/>
      <c r="C102" s="241"/>
      <c r="D102" s="241"/>
      <c r="E102" s="241"/>
      <c r="F102" s="76"/>
    </row>
    <row r="103" spans="1:6" ht="15.75">
      <c r="A103" s="249"/>
      <c r="B103" s="241"/>
      <c r="C103" s="242"/>
      <c r="D103" s="243"/>
      <c r="E103" s="244"/>
      <c r="F103" s="76"/>
    </row>
    <row r="104" spans="1:6" ht="15.75">
      <c r="A104" s="249"/>
      <c r="B104" s="241"/>
      <c r="C104" s="241"/>
      <c r="D104" s="241"/>
      <c r="E104" s="241"/>
      <c r="F104" s="76"/>
    </row>
    <row r="105" spans="1:6" ht="15.75">
      <c r="A105" s="249"/>
      <c r="B105" s="241"/>
      <c r="C105" s="242"/>
      <c r="D105" s="243"/>
      <c r="E105" s="244"/>
      <c r="F105" s="76"/>
    </row>
    <row r="106" spans="1:6" ht="15.75">
      <c r="A106" s="249"/>
      <c r="B106" s="241"/>
      <c r="C106" s="241"/>
      <c r="D106" s="241"/>
      <c r="E106" s="241"/>
      <c r="F106" s="76"/>
    </row>
    <row r="107" spans="1:6" ht="15.75">
      <c r="A107" s="249"/>
      <c r="B107" s="241"/>
      <c r="C107" s="242"/>
      <c r="D107" s="243"/>
      <c r="E107" s="244"/>
      <c r="F107" s="76"/>
    </row>
    <row r="108" spans="1:6" ht="15.75">
      <c r="A108" s="249"/>
      <c r="B108" s="241"/>
      <c r="C108" s="241"/>
      <c r="D108" s="241"/>
      <c r="E108" s="241"/>
      <c r="F108" s="76"/>
    </row>
    <row r="109" spans="1:6" ht="15.75">
      <c r="A109" s="249"/>
      <c r="B109" s="241"/>
      <c r="C109" s="242"/>
      <c r="D109" s="243"/>
      <c r="E109" s="244"/>
      <c r="F109" s="76"/>
    </row>
    <row r="110" spans="1:6" ht="15.75">
      <c r="A110" s="249"/>
      <c r="B110" s="241"/>
      <c r="C110" s="241"/>
      <c r="D110" s="241"/>
      <c r="E110" s="241"/>
      <c r="F110" s="76"/>
    </row>
    <row r="111" spans="1:6" ht="15.75">
      <c r="A111" s="249"/>
      <c r="B111" s="241"/>
      <c r="C111" s="242"/>
      <c r="D111" s="243"/>
      <c r="E111" s="244"/>
      <c r="F111" s="76"/>
    </row>
    <row r="112" spans="1:6" ht="15.75">
      <c r="A112" s="249"/>
      <c r="B112" s="241"/>
      <c r="C112" s="241"/>
      <c r="D112" s="241"/>
      <c r="E112" s="241"/>
      <c r="F112" s="76"/>
    </row>
    <row r="113" spans="1:6" ht="15.75">
      <c r="A113" s="249"/>
      <c r="B113" s="241"/>
      <c r="C113" s="242"/>
      <c r="D113" s="243"/>
      <c r="E113" s="244"/>
      <c r="F113" s="76"/>
    </row>
    <row r="114" spans="1:6" ht="15.75">
      <c r="A114" s="249"/>
      <c r="B114" s="241"/>
      <c r="C114" s="241"/>
      <c r="D114" s="241"/>
      <c r="E114" s="241"/>
      <c r="F114" s="76"/>
    </row>
    <row r="115" spans="1:6" ht="15.75">
      <c r="A115" s="249"/>
      <c r="B115" s="241"/>
      <c r="C115" s="242"/>
      <c r="D115" s="243"/>
      <c r="E115" s="244"/>
      <c r="F115" s="76"/>
    </row>
    <row r="116" spans="1:6" ht="15.75">
      <c r="A116" s="249"/>
      <c r="B116" s="241"/>
      <c r="C116" s="241"/>
      <c r="D116" s="241"/>
      <c r="E116" s="241"/>
      <c r="F116" s="76"/>
    </row>
    <row r="117" spans="1:6" ht="15.75">
      <c r="A117" s="249"/>
      <c r="B117" s="241"/>
      <c r="C117" s="242"/>
      <c r="D117" s="243"/>
      <c r="E117" s="244"/>
      <c r="F117" s="76"/>
    </row>
    <row r="118" spans="1:6" ht="15.75">
      <c r="A118" s="249"/>
      <c r="B118" s="241"/>
      <c r="C118" s="241"/>
      <c r="D118" s="241"/>
      <c r="E118" s="241"/>
      <c r="F118" s="76"/>
    </row>
    <row r="119" spans="1:6" ht="15.75">
      <c r="A119" s="249"/>
      <c r="B119" s="241"/>
      <c r="C119" s="242"/>
      <c r="D119" s="243"/>
      <c r="E119" s="244"/>
      <c r="F119" s="76"/>
    </row>
    <row r="120" spans="1:6" ht="15.75">
      <c r="A120" s="249"/>
      <c r="B120" s="241"/>
      <c r="C120" s="241"/>
      <c r="D120" s="241"/>
      <c r="E120" s="241"/>
      <c r="F120" s="76"/>
    </row>
    <row r="121" spans="1:6" ht="15.75">
      <c r="A121" s="249"/>
      <c r="B121" s="241"/>
      <c r="C121" s="242"/>
      <c r="D121" s="243"/>
      <c r="E121" s="244"/>
      <c r="F121" s="76"/>
    </row>
    <row r="122" spans="1:6" ht="15.75">
      <c r="A122" s="249"/>
      <c r="B122" s="241"/>
      <c r="C122" s="241"/>
      <c r="D122" s="241"/>
      <c r="E122" s="241"/>
      <c r="F122" s="76"/>
    </row>
    <row r="123" spans="1:6" ht="15.75">
      <c r="A123" s="249"/>
      <c r="B123" s="241"/>
      <c r="C123" s="242"/>
      <c r="D123" s="243"/>
      <c r="E123" s="244"/>
      <c r="F123" s="76"/>
    </row>
    <row r="124" spans="1:6" ht="15.75">
      <c r="A124" s="249"/>
      <c r="B124" s="241"/>
      <c r="C124" s="241"/>
      <c r="D124" s="241"/>
      <c r="E124" s="241"/>
      <c r="F124" s="76"/>
    </row>
    <row r="125" spans="1:6" ht="15.75">
      <c r="A125" s="249"/>
      <c r="B125" s="241"/>
      <c r="C125" s="242"/>
      <c r="D125" s="243"/>
      <c r="E125" s="244"/>
      <c r="F125" s="76"/>
    </row>
    <row r="126" spans="1:6" ht="15.75">
      <c r="A126" s="249"/>
      <c r="B126" s="241"/>
      <c r="C126" s="241"/>
      <c r="D126" s="241"/>
      <c r="E126" s="241"/>
      <c r="F126" s="76"/>
    </row>
    <row r="127" spans="1:6" ht="15.75">
      <c r="A127" s="249"/>
      <c r="B127" s="241"/>
      <c r="C127" s="242"/>
      <c r="D127" s="243"/>
      <c r="E127" s="244"/>
      <c r="F127" s="76"/>
    </row>
    <row r="128" spans="1:6" ht="15.75">
      <c r="A128" s="249"/>
      <c r="B128" s="241"/>
      <c r="C128" s="241"/>
      <c r="D128" s="241"/>
      <c r="E128" s="241"/>
      <c r="F128" s="76"/>
    </row>
    <row r="129" spans="1:18" ht="15.75">
      <c r="A129" s="249"/>
      <c r="B129" s="241"/>
      <c r="C129" s="242"/>
      <c r="D129" s="243"/>
      <c r="E129" s="244"/>
      <c r="F129" s="76"/>
    </row>
    <row r="130" spans="1:18" ht="15.75">
      <c r="A130" s="249"/>
      <c r="B130" s="241"/>
      <c r="C130" s="241"/>
      <c r="D130" s="241"/>
      <c r="E130" s="241"/>
      <c r="F130" s="76"/>
    </row>
    <row r="131" spans="1:18" ht="15.75">
      <c r="A131" s="249"/>
      <c r="B131" s="241"/>
      <c r="C131" s="242"/>
      <c r="D131" s="243"/>
      <c r="E131" s="244"/>
      <c r="F131" s="76"/>
    </row>
    <row r="132" spans="1:18" ht="15.75">
      <c r="A132" s="249"/>
      <c r="B132" s="241"/>
      <c r="C132" s="241"/>
      <c r="D132" s="241"/>
      <c r="E132" s="241"/>
      <c r="F132" s="76"/>
    </row>
    <row r="133" spans="1:18" ht="15.75">
      <c r="A133" s="249"/>
      <c r="B133" s="241"/>
      <c r="C133" s="242"/>
      <c r="D133" s="243"/>
      <c r="E133" s="244"/>
      <c r="F133" s="76"/>
    </row>
    <row r="134" spans="1:18" ht="15.75">
      <c r="A134" s="249"/>
      <c r="B134" s="241"/>
      <c r="C134" s="241"/>
      <c r="D134" s="241"/>
      <c r="E134" s="241"/>
      <c r="F134" s="76"/>
    </row>
    <row r="135" spans="1:18" ht="15.75">
      <c r="A135" s="249"/>
      <c r="B135" s="241"/>
      <c r="C135" s="242"/>
      <c r="D135" s="243"/>
      <c r="E135" s="244"/>
      <c r="F135" s="76"/>
      <c r="R135" s="260"/>
    </row>
    <row r="136" spans="1:18" ht="15.75">
      <c r="A136" s="249"/>
      <c r="B136" s="241"/>
      <c r="C136" s="241"/>
      <c r="D136" s="241"/>
      <c r="E136" s="241"/>
      <c r="F136" s="76"/>
      <c r="R136" s="260"/>
    </row>
    <row r="137" spans="1:18" ht="15.75">
      <c r="A137" s="249"/>
      <c r="B137" s="241"/>
      <c r="C137" s="242"/>
      <c r="D137" s="243"/>
      <c r="E137" s="244"/>
      <c r="F137" s="76"/>
      <c r="R137" s="260"/>
    </row>
    <row r="138" spans="1:18" ht="15.75">
      <c r="A138" s="249"/>
      <c r="B138" s="241"/>
      <c r="C138" s="241"/>
      <c r="D138" s="241"/>
      <c r="E138" s="241"/>
      <c r="F138" s="76"/>
      <c r="R138" s="260"/>
    </row>
    <row r="139" spans="1:18" ht="15.75">
      <c r="A139" s="249"/>
      <c r="B139" s="241"/>
      <c r="C139" s="242"/>
      <c r="D139" s="243"/>
      <c r="E139" s="244"/>
      <c r="F139" s="76"/>
      <c r="R139" s="260"/>
    </row>
    <row r="140" spans="1:18" ht="15.75">
      <c r="A140" s="249"/>
      <c r="B140" s="241"/>
      <c r="C140" s="241"/>
      <c r="D140" s="241"/>
      <c r="E140" s="241"/>
      <c r="F140" s="76"/>
      <c r="R140" s="260"/>
    </row>
    <row r="141" spans="1:18" ht="15.75">
      <c r="A141" s="249"/>
      <c r="B141" s="241"/>
      <c r="C141" s="242"/>
      <c r="D141" s="243"/>
      <c r="E141" s="244"/>
      <c r="F141" s="76"/>
      <c r="R141" s="260"/>
    </row>
    <row r="142" spans="1:18" ht="15.75">
      <c r="A142" s="249"/>
      <c r="B142" s="241"/>
      <c r="C142" s="241"/>
      <c r="D142" s="241"/>
      <c r="E142" s="241"/>
      <c r="F142" s="76"/>
      <c r="R142" s="260"/>
    </row>
    <row r="143" spans="1:18" ht="15.75">
      <c r="A143" s="249"/>
      <c r="B143" s="241"/>
      <c r="C143" s="242"/>
      <c r="D143" s="243"/>
      <c r="E143" s="244"/>
      <c r="F143" s="76"/>
      <c r="R143" s="260"/>
    </row>
    <row r="144" spans="1:18" ht="15.75">
      <c r="A144" s="249"/>
      <c r="B144" s="241"/>
      <c r="C144" s="241"/>
      <c r="D144" s="241"/>
      <c r="E144" s="241"/>
      <c r="F144" s="76"/>
      <c r="R144" s="260"/>
    </row>
    <row r="145" spans="1:18" ht="15.75">
      <c r="A145" s="249"/>
      <c r="B145" s="241"/>
      <c r="C145" s="242"/>
      <c r="D145" s="243"/>
      <c r="E145" s="244"/>
      <c r="F145" s="76"/>
      <c r="R145" s="260"/>
    </row>
    <row r="146" spans="1:18" ht="15.75">
      <c r="A146" s="249"/>
      <c r="B146" s="241"/>
      <c r="C146" s="241"/>
      <c r="D146" s="241"/>
      <c r="E146" s="241"/>
      <c r="F146" s="76"/>
      <c r="R146" s="260"/>
    </row>
    <row r="147" spans="1:18" ht="15.75">
      <c r="A147" s="249"/>
      <c r="B147" s="241"/>
      <c r="C147" s="242"/>
      <c r="D147" s="243"/>
      <c r="E147" s="244"/>
      <c r="F147" s="76"/>
      <c r="R147" s="260"/>
    </row>
    <row r="148" spans="1:18" ht="15.75">
      <c r="A148" s="249"/>
      <c r="B148" s="241"/>
      <c r="C148" s="241"/>
      <c r="D148" s="241"/>
      <c r="E148" s="241"/>
      <c r="F148" s="76"/>
      <c r="R148" s="260"/>
    </row>
    <row r="149" spans="1:18" ht="15.75">
      <c r="A149" s="249"/>
      <c r="B149" s="241"/>
      <c r="C149" s="242"/>
      <c r="D149" s="243"/>
      <c r="E149" s="244"/>
      <c r="F149" s="76"/>
      <c r="R149" s="260"/>
    </row>
    <row r="150" spans="1:18" ht="15.75">
      <c r="A150" s="249"/>
      <c r="B150" s="241"/>
      <c r="C150" s="241"/>
      <c r="D150" s="241"/>
      <c r="E150" s="241"/>
      <c r="F150" s="76"/>
      <c r="R150" s="260"/>
    </row>
    <row r="151" spans="1:18" ht="15.75">
      <c r="A151" s="249"/>
      <c r="B151" s="241"/>
      <c r="C151" s="242"/>
      <c r="D151" s="243"/>
      <c r="E151" s="244"/>
      <c r="F151" s="76"/>
      <c r="R151" s="260"/>
    </row>
    <row r="152" spans="1:18" ht="15.75">
      <c r="A152" s="249"/>
      <c r="B152" s="241"/>
      <c r="C152" s="241"/>
      <c r="D152" s="241"/>
      <c r="E152" s="241"/>
      <c r="F152" s="76"/>
      <c r="R152" s="260"/>
    </row>
    <row r="153" spans="1:18" ht="15.75">
      <c r="A153" s="249"/>
      <c r="B153" s="241"/>
      <c r="C153" s="242"/>
      <c r="D153" s="243"/>
      <c r="E153" s="244"/>
      <c r="F153" s="76"/>
      <c r="R153" s="261"/>
    </row>
    <row r="154" spans="1:18" ht="12.75" customHeight="1">
      <c r="A154" s="249"/>
      <c r="B154" s="241"/>
      <c r="C154" s="241"/>
      <c r="D154" s="241"/>
      <c r="E154" s="241"/>
      <c r="F154" s="76"/>
      <c r="R154" s="261"/>
    </row>
    <row r="155" spans="1:18" ht="13.5" customHeight="1">
      <c r="A155" s="249"/>
      <c r="B155" s="241"/>
      <c r="C155" s="242"/>
      <c r="D155" s="243"/>
      <c r="E155" s="244"/>
      <c r="F155" s="76"/>
      <c r="R155" s="261"/>
    </row>
    <row r="156" spans="1:18" ht="15.75" customHeight="1">
      <c r="A156" s="249"/>
      <c r="B156" s="241"/>
      <c r="C156" s="241"/>
      <c r="D156" s="241"/>
      <c r="E156" s="241"/>
      <c r="F156" s="76"/>
      <c r="R156" s="261"/>
    </row>
    <row r="157" spans="1:18" ht="15.75">
      <c r="A157" s="249"/>
      <c r="B157" s="241"/>
      <c r="C157" s="242"/>
      <c r="D157" s="243"/>
      <c r="E157" s="244"/>
      <c r="F157" s="76"/>
      <c r="R157" s="261"/>
    </row>
    <row r="158" spans="1:18" ht="15.75">
      <c r="A158" s="249"/>
      <c r="B158" s="241"/>
      <c r="C158" s="241"/>
      <c r="D158" s="241"/>
      <c r="E158" s="241"/>
      <c r="F158" s="76"/>
      <c r="R158" s="261"/>
    </row>
    <row r="159" spans="1:18" ht="15.75">
      <c r="A159" s="249"/>
      <c r="B159" s="241"/>
      <c r="C159" s="242"/>
      <c r="D159" s="243"/>
      <c r="E159" s="244"/>
      <c r="F159" s="76"/>
      <c r="R159" s="260"/>
    </row>
    <row r="160" spans="1:18" ht="15.75">
      <c r="A160" s="249"/>
      <c r="B160" s="241"/>
      <c r="C160" s="241"/>
      <c r="D160" s="241"/>
      <c r="E160" s="241"/>
      <c r="F160" s="76"/>
      <c r="R160" s="260"/>
    </row>
    <row r="161" spans="1:18" ht="15.75">
      <c r="A161" s="249"/>
      <c r="B161" s="241"/>
      <c r="C161" s="242"/>
      <c r="D161" s="243"/>
      <c r="E161" s="244"/>
      <c r="F161" s="76"/>
      <c r="R161" s="260"/>
    </row>
    <row r="162" spans="1:18" ht="15.75">
      <c r="A162" s="249"/>
      <c r="B162" s="241"/>
      <c r="C162" s="241"/>
      <c r="D162" s="241"/>
      <c r="E162" s="241"/>
      <c r="F162" s="76"/>
      <c r="R162" s="260"/>
    </row>
    <row r="163" spans="1:18" ht="15.75">
      <c r="A163" s="249"/>
      <c r="B163" s="241"/>
      <c r="C163" s="242"/>
      <c r="D163" s="243"/>
      <c r="E163" s="244"/>
      <c r="F163" s="76"/>
      <c r="R163" s="260"/>
    </row>
    <row r="164" spans="1:18" ht="15.75">
      <c r="A164" s="249"/>
      <c r="B164" s="241"/>
      <c r="C164" s="241"/>
      <c r="D164" s="241"/>
      <c r="E164" s="241"/>
      <c r="F164" s="76"/>
      <c r="R164" s="260"/>
    </row>
    <row r="165" spans="1:18" ht="15.75">
      <c r="A165" s="249"/>
      <c r="B165" s="241"/>
      <c r="C165" s="242"/>
      <c r="D165" s="243"/>
      <c r="E165" s="244"/>
      <c r="F165" s="76"/>
      <c r="R165" s="260"/>
    </row>
    <row r="166" spans="1:18" ht="15.75">
      <c r="A166" s="249"/>
      <c r="B166" s="241"/>
      <c r="C166" s="241"/>
      <c r="D166" s="241"/>
      <c r="E166" s="241"/>
      <c r="F166" s="76"/>
    </row>
    <row r="167" spans="1:18" ht="15.75">
      <c r="A167" s="249"/>
      <c r="B167" s="241"/>
      <c r="C167" s="242"/>
      <c r="D167" s="243"/>
      <c r="E167" s="244"/>
      <c r="F167" s="76"/>
    </row>
    <row r="168" spans="1:18" ht="15.75">
      <c r="A168" s="249"/>
      <c r="B168" s="241"/>
      <c r="C168" s="241"/>
      <c r="D168" s="241"/>
      <c r="E168" s="241"/>
      <c r="F168" s="76"/>
    </row>
    <row r="169" spans="1:18" ht="15.75">
      <c r="A169" s="249"/>
      <c r="B169" s="241"/>
      <c r="C169" s="242"/>
      <c r="D169" s="243"/>
      <c r="E169" s="244"/>
      <c r="F169" s="76"/>
    </row>
    <row r="170" spans="1:18" ht="15.75">
      <c r="A170" s="249"/>
      <c r="B170" s="241"/>
      <c r="C170" s="241"/>
      <c r="D170" s="241"/>
      <c r="E170" s="241"/>
      <c r="F170" s="76"/>
    </row>
    <row r="171" spans="1:18" ht="15.75">
      <c r="A171" s="249"/>
      <c r="B171" s="241"/>
      <c r="C171" s="242"/>
      <c r="D171" s="243"/>
      <c r="E171" s="244"/>
      <c r="F171" s="76"/>
    </row>
    <row r="172" spans="1:18" ht="15.75">
      <c r="A172" s="249"/>
      <c r="B172" s="241"/>
      <c r="C172" s="241"/>
      <c r="D172" s="241"/>
      <c r="E172" s="241"/>
      <c r="F172" s="76"/>
    </row>
    <row r="173" spans="1:18" ht="15.75">
      <c r="A173" s="249"/>
      <c r="B173" s="241"/>
      <c r="C173" s="242"/>
      <c r="D173" s="243"/>
      <c r="E173" s="244"/>
      <c r="F173" s="76"/>
    </row>
    <row r="174" spans="1:18" ht="15.75">
      <c r="A174" s="249"/>
      <c r="B174" s="241"/>
      <c r="C174" s="241"/>
      <c r="D174" s="241"/>
      <c r="E174" s="241"/>
      <c r="F174" s="76"/>
    </row>
    <row r="175" spans="1:18" ht="15.75">
      <c r="A175" s="249"/>
      <c r="B175" s="241"/>
      <c r="C175" s="242"/>
      <c r="D175" s="243"/>
      <c r="E175" s="244"/>
      <c r="F175" s="76"/>
    </row>
    <row r="176" spans="1:18" ht="15.75">
      <c r="A176" s="249"/>
      <c r="B176" s="241"/>
      <c r="C176" s="241"/>
      <c r="D176" s="241"/>
      <c r="E176" s="241"/>
      <c r="F176" s="76"/>
    </row>
    <row r="177" spans="1:6" ht="15.75">
      <c r="A177" s="249"/>
      <c r="B177" s="241"/>
      <c r="C177" s="242"/>
      <c r="D177" s="243"/>
      <c r="E177" s="244"/>
      <c r="F177" s="76"/>
    </row>
    <row r="178" spans="1:6" ht="15.75">
      <c r="A178" s="249"/>
      <c r="B178" s="241"/>
      <c r="C178" s="241"/>
      <c r="D178" s="241"/>
      <c r="E178" s="241"/>
      <c r="F178" s="76"/>
    </row>
    <row r="179" spans="1:6" ht="15.75">
      <c r="A179" s="249"/>
      <c r="B179" s="241"/>
      <c r="C179" s="242"/>
      <c r="D179" s="243"/>
      <c r="E179" s="244"/>
      <c r="F179" s="76"/>
    </row>
    <row r="180" spans="1:6" ht="15.75">
      <c r="A180" s="249"/>
      <c r="B180" s="241"/>
      <c r="C180" s="241"/>
      <c r="D180" s="241"/>
      <c r="E180" s="241"/>
      <c r="F180" s="76"/>
    </row>
    <row r="181" spans="1:6" ht="15.75">
      <c r="A181" s="249"/>
      <c r="B181" s="241"/>
      <c r="C181" s="242"/>
      <c r="D181" s="243"/>
      <c r="E181" s="244"/>
      <c r="F181" s="76"/>
    </row>
    <row r="182" spans="1:6" ht="15.75">
      <c r="A182" s="249"/>
      <c r="B182" s="241"/>
      <c r="C182" s="241"/>
      <c r="D182" s="241"/>
      <c r="E182" s="241"/>
      <c r="F182" s="76"/>
    </row>
    <row r="183" spans="1:6" ht="15.75">
      <c r="A183" s="249"/>
      <c r="B183" s="241"/>
      <c r="C183" s="242"/>
      <c r="D183" s="243"/>
      <c r="E183" s="244"/>
      <c r="F183" s="76"/>
    </row>
    <row r="184" spans="1:6" ht="15.75">
      <c r="A184" s="249"/>
      <c r="B184" s="241"/>
      <c r="C184" s="241"/>
      <c r="D184" s="241"/>
      <c r="E184" s="241"/>
      <c r="F184" s="76"/>
    </row>
    <row r="185" spans="1:6" ht="15.75">
      <c r="A185" s="249"/>
      <c r="B185" s="241"/>
      <c r="C185" s="242"/>
      <c r="D185" s="243"/>
      <c r="E185" s="244"/>
      <c r="F185" s="76"/>
    </row>
    <row r="186" spans="1:6" ht="15.75">
      <c r="A186" s="249"/>
      <c r="B186" s="241"/>
      <c r="C186" s="241"/>
      <c r="D186" s="241"/>
      <c r="E186" s="241"/>
      <c r="F186" s="76"/>
    </row>
    <row r="187" spans="1:6" ht="15.75">
      <c r="A187" s="249"/>
      <c r="B187" s="241"/>
      <c r="C187" s="242"/>
      <c r="D187" s="243"/>
      <c r="E187" s="244"/>
      <c r="F187" s="76"/>
    </row>
    <row r="188" spans="1:6" ht="15.75">
      <c r="A188" s="249"/>
      <c r="B188" s="241"/>
      <c r="C188" s="241"/>
      <c r="D188" s="241"/>
      <c r="E188" s="241"/>
      <c r="F188" s="76"/>
    </row>
    <row r="189" spans="1:6" ht="15.75">
      <c r="A189" s="249"/>
      <c r="B189" s="241"/>
      <c r="C189" s="242"/>
      <c r="D189" s="243"/>
      <c r="E189" s="244"/>
      <c r="F189" s="76"/>
    </row>
    <row r="190" spans="1:6" ht="15.75">
      <c r="A190" s="249"/>
      <c r="B190" s="241"/>
      <c r="C190" s="241"/>
      <c r="D190" s="241"/>
      <c r="E190" s="241"/>
      <c r="F190" s="76"/>
    </row>
    <row r="191" spans="1:6" ht="15.75">
      <c r="A191" s="249"/>
      <c r="B191" s="240"/>
      <c r="C191" s="242"/>
      <c r="D191" s="243"/>
      <c r="E191" s="244"/>
      <c r="F191" s="76"/>
    </row>
    <row r="192" spans="1:6" ht="15.75">
      <c r="A192" s="249"/>
      <c r="B192" s="240"/>
      <c r="C192" s="241"/>
      <c r="D192" s="241"/>
      <c r="E192" s="241"/>
      <c r="F192" s="76"/>
    </row>
    <row r="193" spans="1:6" ht="15.75">
      <c r="A193" s="249"/>
      <c r="B193" s="240"/>
      <c r="C193" s="242"/>
      <c r="D193" s="243"/>
      <c r="E193" s="244"/>
      <c r="F193" s="76"/>
    </row>
    <row r="194" spans="1:6" ht="15.75">
      <c r="A194" s="249"/>
      <c r="B194" s="240"/>
      <c r="C194" s="241"/>
      <c r="D194" s="241"/>
      <c r="E194" s="241"/>
      <c r="F194" s="76"/>
    </row>
    <row r="195" spans="1:6" ht="15.75">
      <c r="A195" s="249"/>
      <c r="B195" s="240"/>
      <c r="C195" s="242"/>
      <c r="D195" s="243"/>
      <c r="E195" s="244"/>
      <c r="F195" s="76"/>
    </row>
    <row r="196" spans="1:6" ht="15.75">
      <c r="A196" s="249"/>
      <c r="B196" s="240"/>
      <c r="C196" s="241"/>
      <c r="D196" s="241"/>
      <c r="E196" s="241"/>
      <c r="F196" s="76"/>
    </row>
    <row r="197" spans="1:6" ht="15.75">
      <c r="A197" s="249"/>
      <c r="B197" s="240"/>
      <c r="C197" s="242"/>
      <c r="D197" s="243"/>
      <c r="E197" s="244"/>
      <c r="F197" s="76"/>
    </row>
    <row r="198" spans="1:6" ht="15.75">
      <c r="A198" s="249"/>
      <c r="B198" s="240"/>
      <c r="C198" s="241"/>
      <c r="D198" s="241"/>
      <c r="E198" s="241"/>
      <c r="F198" s="76"/>
    </row>
    <row r="199" spans="1:6" ht="15.75">
      <c r="A199" s="249"/>
      <c r="B199" s="241"/>
      <c r="C199" s="242"/>
      <c r="D199" s="243"/>
      <c r="E199" s="244"/>
      <c r="F199" s="76"/>
    </row>
    <row r="200" spans="1:6" ht="15.75">
      <c r="A200" s="249"/>
      <c r="B200" s="241"/>
      <c r="C200" s="241"/>
      <c r="D200" s="241"/>
      <c r="E200" s="241"/>
      <c r="F200" s="76"/>
    </row>
    <row r="201" spans="1:6" ht="15.75">
      <c r="A201" s="249"/>
      <c r="B201" s="241"/>
      <c r="C201" s="242"/>
      <c r="D201" s="243"/>
      <c r="E201" s="244"/>
      <c r="F201" s="76"/>
    </row>
    <row r="202" spans="1:6" ht="15.75">
      <c r="A202" s="249"/>
      <c r="B202" s="241"/>
      <c r="C202" s="241"/>
      <c r="D202" s="241"/>
      <c r="E202" s="241"/>
      <c r="F202" s="76"/>
    </row>
    <row r="203" spans="1:6" ht="15.75">
      <c r="A203" s="249"/>
      <c r="B203" s="241"/>
      <c r="C203" s="242"/>
      <c r="D203" s="243"/>
      <c r="E203" s="244"/>
      <c r="F203" s="76"/>
    </row>
    <row r="204" spans="1:6" ht="15.75">
      <c r="A204" s="249"/>
      <c r="B204" s="241"/>
      <c r="C204" s="241"/>
      <c r="D204" s="241"/>
      <c r="E204" s="241"/>
      <c r="F204" s="76"/>
    </row>
    <row r="205" spans="1:6" ht="15.75">
      <c r="A205" s="249"/>
      <c r="B205" s="241"/>
      <c r="C205" s="242"/>
      <c r="D205" s="243"/>
      <c r="E205" s="244"/>
      <c r="F205" s="76"/>
    </row>
    <row r="206" spans="1:6" ht="15.75">
      <c r="A206" s="249"/>
      <c r="B206" s="241"/>
      <c r="C206" s="241"/>
      <c r="D206" s="241"/>
      <c r="E206" s="241"/>
      <c r="F206" s="76"/>
    </row>
    <row r="207" spans="1:6" ht="15.75">
      <c r="A207" s="249"/>
      <c r="B207" s="241"/>
      <c r="C207" s="242"/>
      <c r="D207" s="243"/>
      <c r="E207" s="244"/>
      <c r="F207" s="76"/>
    </row>
    <row r="208" spans="1:6" ht="15.75">
      <c r="A208" s="249"/>
      <c r="B208" s="241"/>
      <c r="C208" s="241"/>
      <c r="D208" s="241"/>
      <c r="E208" s="241"/>
      <c r="F208" s="76"/>
    </row>
    <row r="209" spans="1:6" ht="15.75">
      <c r="A209" s="249"/>
      <c r="B209" s="241"/>
      <c r="C209" s="242"/>
      <c r="D209" s="243"/>
      <c r="E209" s="244"/>
      <c r="F209" s="76"/>
    </row>
    <row r="210" spans="1:6" ht="15.75">
      <c r="A210" s="249"/>
      <c r="B210" s="241"/>
      <c r="C210" s="241"/>
      <c r="D210" s="241"/>
      <c r="E210" s="241"/>
      <c r="F210" s="76"/>
    </row>
    <row r="211" spans="1:6" ht="15.75">
      <c r="A211" s="249"/>
      <c r="B211" s="241"/>
      <c r="C211" s="242"/>
      <c r="D211" s="243"/>
      <c r="E211" s="244"/>
      <c r="F211" s="76"/>
    </row>
    <row r="212" spans="1:6" ht="15.75">
      <c r="A212" s="249"/>
      <c r="B212" s="241"/>
      <c r="C212" s="241"/>
      <c r="D212" s="241"/>
      <c r="E212" s="241"/>
      <c r="F212" s="76"/>
    </row>
    <row r="213" spans="1:6" ht="15.75">
      <c r="A213" s="249"/>
      <c r="B213" s="241"/>
      <c r="C213" s="242"/>
      <c r="D213" s="243"/>
      <c r="E213" s="244"/>
      <c r="F213" s="76"/>
    </row>
    <row r="214" spans="1:6" ht="15.75">
      <c r="A214" s="249"/>
      <c r="B214" s="241"/>
      <c r="C214" s="241"/>
      <c r="D214" s="241"/>
      <c r="E214" s="241"/>
      <c r="F214" s="76"/>
    </row>
    <row r="215" spans="1:6" ht="15.75">
      <c r="A215" s="249"/>
      <c r="B215" s="241"/>
      <c r="C215" s="242"/>
      <c r="D215" s="243"/>
      <c r="E215" s="244"/>
      <c r="F215" s="76"/>
    </row>
    <row r="216" spans="1:6" ht="15.75">
      <c r="A216" s="249"/>
      <c r="B216" s="241"/>
      <c r="C216" s="241"/>
      <c r="D216" s="241"/>
      <c r="E216" s="241"/>
      <c r="F216" s="76"/>
    </row>
    <row r="217" spans="1:6" ht="15.75">
      <c r="A217" s="249"/>
      <c r="B217" s="241"/>
      <c r="C217" s="242"/>
      <c r="D217" s="243"/>
      <c r="E217" s="244"/>
      <c r="F217" s="76"/>
    </row>
    <row r="218" spans="1:6" ht="15.75">
      <c r="A218" s="249"/>
      <c r="B218" s="241"/>
      <c r="C218" s="241"/>
      <c r="D218" s="241"/>
      <c r="E218" s="241"/>
      <c r="F218" s="76"/>
    </row>
    <row r="219" spans="1:6" ht="15.75">
      <c r="A219" s="249"/>
      <c r="B219" s="241"/>
      <c r="C219" s="242"/>
      <c r="D219" s="243"/>
      <c r="E219" s="244"/>
      <c r="F219" s="76"/>
    </row>
    <row r="220" spans="1:6" ht="15.75">
      <c r="A220" s="249"/>
      <c r="B220" s="241"/>
      <c r="C220" s="241"/>
      <c r="D220" s="241"/>
      <c r="E220" s="241"/>
      <c r="F220" s="76"/>
    </row>
    <row r="221" spans="1:6" ht="15.75">
      <c r="A221" s="249"/>
      <c r="B221" s="241"/>
      <c r="C221" s="242"/>
      <c r="D221" s="243"/>
      <c r="E221" s="244"/>
      <c r="F221" s="76"/>
    </row>
    <row r="222" spans="1:6" ht="15.75">
      <c r="A222" s="249"/>
      <c r="B222" s="241"/>
      <c r="C222" s="241"/>
      <c r="D222" s="241"/>
      <c r="E222" s="241"/>
      <c r="F222" s="76"/>
    </row>
    <row r="223" spans="1:6" ht="15.75">
      <c r="A223" s="249"/>
      <c r="B223" s="241"/>
      <c r="C223" s="242"/>
      <c r="D223" s="243"/>
      <c r="E223" s="244"/>
      <c r="F223" s="76"/>
    </row>
    <row r="224" spans="1:6" ht="15.75">
      <c r="A224" s="249"/>
      <c r="B224" s="241"/>
      <c r="C224" s="241"/>
      <c r="D224" s="241"/>
      <c r="E224" s="241"/>
      <c r="F224" s="76"/>
    </row>
    <row r="225" spans="1:6" ht="15.75">
      <c r="A225" s="249"/>
      <c r="B225" s="241"/>
      <c r="C225" s="242"/>
      <c r="D225" s="243"/>
      <c r="E225" s="244"/>
      <c r="F225" s="76"/>
    </row>
    <row r="226" spans="1:6" ht="15.75">
      <c r="A226" s="249"/>
      <c r="B226" s="241"/>
      <c r="C226" s="241"/>
      <c r="D226" s="241"/>
      <c r="E226" s="241"/>
      <c r="F226" s="76"/>
    </row>
    <row r="227" spans="1:6" ht="15.75">
      <c r="A227" s="249"/>
      <c r="B227" s="241"/>
      <c r="C227" s="242"/>
      <c r="D227" s="243"/>
      <c r="E227" s="244"/>
      <c r="F227" s="76"/>
    </row>
    <row r="228" spans="1:6" ht="15.75">
      <c r="A228" s="249"/>
      <c r="B228" s="241"/>
      <c r="C228" s="241"/>
      <c r="D228" s="241"/>
      <c r="E228" s="241"/>
      <c r="F228" s="76"/>
    </row>
    <row r="229" spans="1:6" ht="15.75">
      <c r="A229" s="249"/>
      <c r="B229" s="241"/>
      <c r="C229" s="242"/>
      <c r="D229" s="243"/>
      <c r="E229" s="244"/>
      <c r="F229" s="76"/>
    </row>
    <row r="230" spans="1:6" ht="15.75">
      <c r="A230" s="249"/>
      <c r="B230" s="241"/>
      <c r="C230" s="241"/>
      <c r="D230" s="241"/>
      <c r="E230" s="241"/>
      <c r="F230" s="76"/>
    </row>
    <row r="231" spans="1:6" ht="15.75">
      <c r="A231" s="249"/>
      <c r="B231" s="241"/>
      <c r="C231" s="242"/>
      <c r="D231" s="243"/>
      <c r="E231" s="244"/>
      <c r="F231" s="76"/>
    </row>
    <row r="232" spans="1:6" ht="15.75">
      <c r="A232" s="249"/>
      <c r="B232" s="241"/>
      <c r="C232" s="241"/>
      <c r="D232" s="241"/>
      <c r="E232" s="241"/>
      <c r="F232" s="76"/>
    </row>
    <row r="233" spans="1:6" ht="15.75">
      <c r="A233" s="249"/>
      <c r="B233" s="241"/>
      <c r="C233" s="242"/>
      <c r="D233" s="243"/>
      <c r="E233" s="244"/>
      <c r="F233" s="76"/>
    </row>
    <row r="234" spans="1:6" ht="15.75">
      <c r="A234" s="249"/>
      <c r="B234" s="241"/>
      <c r="C234" s="241"/>
      <c r="D234" s="241"/>
      <c r="E234" s="241"/>
      <c r="F234" s="76"/>
    </row>
    <row r="235" spans="1:6" ht="15.75">
      <c r="A235" s="249"/>
      <c r="B235" s="241"/>
      <c r="C235" s="242"/>
      <c r="D235" s="243"/>
      <c r="E235" s="244"/>
      <c r="F235" s="76"/>
    </row>
    <row r="236" spans="1:6" ht="15.75">
      <c r="A236" s="249"/>
      <c r="B236" s="241"/>
      <c r="C236" s="241"/>
      <c r="D236" s="241"/>
      <c r="E236" s="241"/>
      <c r="F236" s="76"/>
    </row>
    <row r="237" spans="1:6" ht="15.75">
      <c r="A237" s="249"/>
      <c r="B237" s="241"/>
      <c r="C237" s="242"/>
      <c r="D237" s="243"/>
      <c r="E237" s="244"/>
      <c r="F237" s="76"/>
    </row>
    <row r="238" spans="1:6" ht="15.75">
      <c r="A238" s="249"/>
      <c r="B238" s="241"/>
      <c r="C238" s="241"/>
      <c r="D238" s="241"/>
      <c r="E238" s="241"/>
      <c r="F238" s="76"/>
    </row>
    <row r="239" spans="1:6" ht="15.75">
      <c r="A239" s="249"/>
      <c r="B239" s="241"/>
      <c r="C239" s="242"/>
      <c r="D239" s="243"/>
      <c r="E239" s="244"/>
      <c r="F239" s="76"/>
    </row>
    <row r="240" spans="1:6" ht="15.75">
      <c r="A240" s="249"/>
      <c r="B240" s="241"/>
      <c r="C240" s="241"/>
      <c r="D240" s="241"/>
      <c r="E240" s="241"/>
      <c r="F240" s="76"/>
    </row>
    <row r="241" spans="1:6" ht="15.75">
      <c r="A241" s="249"/>
      <c r="B241" s="241"/>
      <c r="C241" s="242"/>
      <c r="D241" s="243"/>
      <c r="E241" s="244"/>
      <c r="F241" s="76"/>
    </row>
    <row r="242" spans="1:6" ht="15.75">
      <c r="A242" s="249"/>
      <c r="B242" s="241"/>
      <c r="C242" s="241"/>
      <c r="D242" s="241"/>
      <c r="E242" s="241"/>
      <c r="F242" s="76"/>
    </row>
    <row r="243" spans="1:6" ht="15.75">
      <c r="A243" s="249"/>
      <c r="B243" s="241"/>
      <c r="C243" s="242"/>
      <c r="D243" s="243"/>
      <c r="E243" s="244"/>
      <c r="F243" s="76"/>
    </row>
    <row r="244" spans="1:6" ht="15.75">
      <c r="A244" s="249"/>
      <c r="B244" s="241"/>
      <c r="C244" s="241"/>
      <c r="D244" s="241"/>
      <c r="E244" s="241"/>
      <c r="F244" s="76"/>
    </row>
    <row r="245" spans="1:6" ht="15.75">
      <c r="A245" s="249"/>
      <c r="B245" s="241"/>
      <c r="C245" s="242"/>
      <c r="D245" s="243"/>
      <c r="E245" s="244"/>
      <c r="F245" s="76"/>
    </row>
    <row r="246" spans="1:6" ht="15.75">
      <c r="A246" s="249"/>
      <c r="B246" s="241"/>
      <c r="C246" s="241"/>
      <c r="D246" s="241"/>
      <c r="E246" s="241"/>
      <c r="F246" s="76"/>
    </row>
    <row r="247" spans="1:6" ht="15.75">
      <c r="A247" s="249"/>
      <c r="B247" s="241"/>
      <c r="C247" s="242"/>
      <c r="D247" s="243"/>
      <c r="E247" s="244"/>
      <c r="F247" s="76"/>
    </row>
    <row r="248" spans="1:6" ht="15.75">
      <c r="A248" s="249"/>
      <c r="B248" s="241"/>
      <c r="C248" s="241"/>
      <c r="D248" s="241"/>
      <c r="E248" s="241"/>
      <c r="F248" s="76"/>
    </row>
    <row r="249" spans="1:6" ht="15.75">
      <c r="A249" s="249"/>
      <c r="B249" s="241"/>
      <c r="C249" s="242"/>
      <c r="D249" s="243"/>
      <c r="E249" s="244"/>
      <c r="F249" s="76"/>
    </row>
    <row r="250" spans="1:6" ht="15.75">
      <c r="A250" s="249"/>
      <c r="B250" s="241"/>
      <c r="C250" s="241"/>
      <c r="D250" s="241"/>
      <c r="E250" s="241"/>
      <c r="F250" s="76"/>
    </row>
    <row r="251" spans="1:6" ht="15.75">
      <c r="A251" s="249"/>
      <c r="B251" s="241"/>
      <c r="C251" s="242"/>
      <c r="D251" s="243"/>
      <c r="E251" s="244"/>
      <c r="F251" s="76"/>
    </row>
    <row r="252" spans="1:6" ht="15.75">
      <c r="A252" s="249"/>
      <c r="B252" s="241"/>
      <c r="C252" s="241"/>
      <c r="D252" s="241"/>
      <c r="E252" s="241"/>
      <c r="F252" s="76"/>
    </row>
    <row r="253" spans="1:6" ht="15.75">
      <c r="A253" s="249"/>
      <c r="B253" s="241"/>
      <c r="C253" s="242"/>
      <c r="D253" s="243"/>
      <c r="E253" s="244"/>
      <c r="F253" s="76"/>
    </row>
    <row r="254" spans="1:6" ht="15.75">
      <c r="A254" s="249"/>
      <c r="B254" s="241"/>
      <c r="C254" s="241"/>
      <c r="D254" s="241"/>
      <c r="E254" s="241"/>
      <c r="F254" s="76"/>
    </row>
    <row r="255" spans="1:6" ht="15.75">
      <c r="A255" s="249"/>
      <c r="B255" s="241"/>
      <c r="C255" s="242"/>
      <c r="D255" s="243"/>
      <c r="E255" s="244"/>
      <c r="F255" s="76"/>
    </row>
    <row r="256" spans="1:6" ht="15.75">
      <c r="A256" s="249"/>
      <c r="B256" s="241"/>
      <c r="C256" s="241"/>
      <c r="D256" s="241"/>
      <c r="E256" s="241"/>
      <c r="F256" s="76"/>
    </row>
    <row r="257" spans="1:6" ht="15.75">
      <c r="A257" s="249"/>
      <c r="B257" s="241"/>
      <c r="C257" s="242"/>
      <c r="D257" s="243"/>
      <c r="E257" s="244"/>
      <c r="F257" s="76"/>
    </row>
    <row r="258" spans="1:6" ht="15.75">
      <c r="A258" s="249"/>
      <c r="B258" s="241"/>
      <c r="C258" s="241"/>
      <c r="D258" s="241"/>
      <c r="E258" s="241"/>
      <c r="F258" s="76"/>
    </row>
    <row r="259" spans="1:6" ht="15.75">
      <c r="A259" s="249"/>
      <c r="B259" s="241"/>
      <c r="C259" s="242"/>
      <c r="D259" s="243"/>
      <c r="E259" s="244"/>
      <c r="F259" s="76"/>
    </row>
    <row r="260" spans="1:6" ht="15.75">
      <c r="A260" s="249"/>
      <c r="B260" s="241"/>
      <c r="C260" s="241"/>
      <c r="D260" s="241"/>
      <c r="E260" s="241"/>
      <c r="F260" s="76"/>
    </row>
    <row r="261" spans="1:6" ht="15.75">
      <c r="A261" s="249"/>
      <c r="B261" s="241"/>
      <c r="C261" s="242"/>
      <c r="D261" s="243"/>
      <c r="E261" s="244"/>
      <c r="F261" s="76"/>
    </row>
    <row r="262" spans="1:6" ht="15.75">
      <c r="A262" s="249"/>
      <c r="B262" s="241"/>
      <c r="C262" s="241"/>
      <c r="D262" s="241"/>
      <c r="E262" s="241"/>
      <c r="F262" s="76"/>
    </row>
    <row r="263" spans="1:6" ht="15.75">
      <c r="A263" s="249"/>
      <c r="B263" s="241"/>
      <c r="C263" s="242"/>
      <c r="D263" s="243"/>
      <c r="E263" s="244"/>
      <c r="F263" s="76"/>
    </row>
    <row r="264" spans="1:6" ht="15.75">
      <c r="A264" s="249"/>
      <c r="B264" s="241"/>
      <c r="C264" s="241"/>
      <c r="D264" s="241"/>
      <c r="E264" s="241"/>
      <c r="F264" s="76"/>
    </row>
    <row r="265" spans="1:6" ht="15.75">
      <c r="A265" s="249"/>
      <c r="B265" s="241"/>
      <c r="C265" s="242"/>
      <c r="D265" s="243"/>
      <c r="E265" s="244"/>
      <c r="F265" s="76"/>
    </row>
    <row r="266" spans="1:6" ht="15.75">
      <c r="A266" s="249"/>
      <c r="B266" s="241"/>
      <c r="C266" s="241"/>
      <c r="D266" s="241"/>
      <c r="E266" s="241"/>
      <c r="F266" s="76"/>
    </row>
    <row r="267" spans="1:6" ht="15.75">
      <c r="A267" s="249"/>
      <c r="B267" s="241"/>
      <c r="C267" s="242"/>
      <c r="D267" s="243"/>
      <c r="E267" s="244"/>
      <c r="F267" s="76"/>
    </row>
    <row r="268" spans="1:6" ht="15.75">
      <c r="A268" s="249"/>
      <c r="B268" s="241"/>
      <c r="C268" s="241"/>
      <c r="D268" s="241"/>
      <c r="E268" s="241"/>
      <c r="F268" s="76"/>
    </row>
    <row r="269" spans="1:6" ht="15.75">
      <c r="A269" s="249"/>
      <c r="B269" s="241"/>
      <c r="C269" s="242"/>
      <c r="D269" s="243"/>
      <c r="E269" s="244"/>
      <c r="F269" s="76"/>
    </row>
    <row r="270" spans="1:6" ht="15.75">
      <c r="A270" s="249"/>
      <c r="B270" s="241"/>
      <c r="C270" s="241"/>
      <c r="D270" s="241"/>
      <c r="E270" s="241"/>
      <c r="F270" s="76"/>
    </row>
    <row r="271" spans="1:6" ht="15.75">
      <c r="A271" s="249"/>
      <c r="B271" s="241"/>
      <c r="C271" s="242"/>
      <c r="D271" s="243"/>
      <c r="E271" s="244"/>
      <c r="F271" s="76"/>
    </row>
    <row r="272" spans="1:6" ht="15.75">
      <c r="A272" s="249"/>
      <c r="B272" s="241"/>
      <c r="C272" s="241"/>
      <c r="D272" s="241"/>
      <c r="E272" s="241"/>
      <c r="F272" s="76"/>
    </row>
    <row r="273" spans="1:6" ht="15.75">
      <c r="A273" s="249"/>
      <c r="B273" s="241"/>
      <c r="C273" s="242"/>
      <c r="D273" s="243"/>
      <c r="E273" s="244"/>
      <c r="F273" s="76"/>
    </row>
    <row r="274" spans="1:6" ht="15.75">
      <c r="A274" s="249"/>
      <c r="B274" s="241"/>
      <c r="C274" s="241"/>
      <c r="D274" s="241"/>
      <c r="E274" s="241"/>
      <c r="F274" s="76"/>
    </row>
    <row r="275" spans="1:6" ht="15.75">
      <c r="A275" s="249"/>
      <c r="B275" s="241"/>
      <c r="C275" s="242"/>
      <c r="D275" s="243"/>
      <c r="E275" s="244"/>
      <c r="F275" s="76"/>
    </row>
    <row r="276" spans="1:6" ht="15.75">
      <c r="A276" s="249"/>
      <c r="B276" s="241"/>
      <c r="C276" s="241"/>
      <c r="D276" s="241"/>
      <c r="E276" s="241"/>
      <c r="F276" s="76"/>
    </row>
    <row r="277" spans="1:6" ht="15.75">
      <c r="A277" s="249"/>
      <c r="B277" s="241"/>
      <c r="C277" s="242"/>
      <c r="D277" s="243"/>
      <c r="E277" s="244"/>
      <c r="F277" s="76"/>
    </row>
    <row r="278" spans="1:6" ht="15.75">
      <c r="A278" s="249"/>
      <c r="B278" s="241"/>
      <c r="C278" s="241"/>
      <c r="D278" s="241"/>
      <c r="E278" s="241"/>
      <c r="F278" s="76"/>
    </row>
    <row r="279" spans="1:6" ht="15.75">
      <c r="A279" s="249"/>
      <c r="B279" s="241"/>
      <c r="C279" s="242"/>
      <c r="D279" s="243"/>
      <c r="E279" s="244"/>
      <c r="F279" s="76"/>
    </row>
    <row r="280" spans="1:6" ht="15.75">
      <c r="A280" s="249"/>
      <c r="B280" s="241"/>
      <c r="C280" s="241"/>
      <c r="D280" s="241"/>
      <c r="E280" s="241"/>
      <c r="F280" s="76"/>
    </row>
    <row r="281" spans="1:6" ht="15.75">
      <c r="A281" s="249"/>
      <c r="B281" s="241"/>
      <c r="C281" s="242"/>
      <c r="D281" s="243"/>
      <c r="E281" s="244"/>
      <c r="F281" s="76"/>
    </row>
    <row r="282" spans="1:6" ht="15.75">
      <c r="A282" s="249"/>
      <c r="B282" s="241"/>
      <c r="C282" s="241"/>
      <c r="D282" s="241"/>
      <c r="E282" s="241"/>
      <c r="F282" s="76"/>
    </row>
    <row r="283" spans="1:6" ht="15.75">
      <c r="A283" s="249"/>
      <c r="B283" s="241"/>
      <c r="C283" s="242"/>
      <c r="D283" s="243"/>
      <c r="E283" s="244"/>
      <c r="F283" s="76"/>
    </row>
    <row r="284" spans="1:6" ht="15.75">
      <c r="A284" s="249"/>
      <c r="B284" s="241"/>
      <c r="C284" s="241"/>
      <c r="D284" s="241"/>
      <c r="E284" s="241"/>
      <c r="F284" s="76"/>
    </row>
    <row r="285" spans="1:6" ht="15.75">
      <c r="A285" s="249"/>
      <c r="B285" s="241"/>
      <c r="C285" s="242"/>
      <c r="D285" s="243"/>
      <c r="E285" s="244"/>
      <c r="F285" s="76"/>
    </row>
    <row r="286" spans="1:6" ht="15.75">
      <c r="A286" s="249"/>
      <c r="B286" s="241"/>
      <c r="C286" s="241"/>
      <c r="D286" s="241"/>
      <c r="E286" s="241"/>
      <c r="F286" s="76"/>
    </row>
    <row r="287" spans="1:6" ht="15.75">
      <c r="A287" s="249"/>
      <c r="B287" s="241"/>
      <c r="C287" s="242"/>
      <c r="D287" s="243"/>
      <c r="E287" s="244"/>
      <c r="F287" s="76"/>
    </row>
    <row r="288" spans="1:6" ht="15.75">
      <c r="A288" s="249"/>
      <c r="B288" s="241"/>
      <c r="C288" s="241"/>
      <c r="D288" s="241"/>
      <c r="E288" s="241"/>
      <c r="F288" s="76"/>
    </row>
    <row r="289" spans="1:6" ht="15.75">
      <c r="A289" s="249"/>
      <c r="B289" s="241"/>
      <c r="C289" s="242"/>
      <c r="D289" s="243"/>
      <c r="E289" s="244"/>
      <c r="F289" s="76"/>
    </row>
    <row r="290" spans="1:6" ht="15.75">
      <c r="A290" s="249"/>
      <c r="B290" s="241"/>
      <c r="C290" s="241"/>
      <c r="D290" s="241"/>
      <c r="E290" s="241"/>
      <c r="F290" s="76"/>
    </row>
    <row r="291" spans="1:6" ht="15.75">
      <c r="A291" s="249"/>
      <c r="B291" s="241"/>
      <c r="C291" s="242"/>
      <c r="D291" s="243"/>
      <c r="E291" s="244"/>
      <c r="F291" s="76"/>
    </row>
    <row r="292" spans="1:6" ht="15.75">
      <c r="A292" s="249"/>
      <c r="B292" s="241"/>
      <c r="C292" s="241"/>
      <c r="D292" s="241"/>
      <c r="E292" s="241"/>
      <c r="F292" s="76"/>
    </row>
    <row r="293" spans="1:6" ht="15.75">
      <c r="A293" s="249"/>
      <c r="B293" s="241"/>
      <c r="C293" s="242"/>
      <c r="D293" s="243"/>
      <c r="E293" s="244"/>
      <c r="F293" s="76"/>
    </row>
    <row r="294" spans="1:6" ht="15.75">
      <c r="A294" s="249"/>
      <c r="B294" s="241"/>
      <c r="C294" s="241"/>
      <c r="D294" s="241"/>
      <c r="E294" s="241"/>
      <c r="F294" s="76"/>
    </row>
    <row r="295" spans="1:6" ht="15.75">
      <c r="A295" s="249"/>
      <c r="B295" s="241"/>
      <c r="C295" s="242"/>
      <c r="D295" s="243"/>
      <c r="E295" s="244"/>
      <c r="F295" s="76"/>
    </row>
    <row r="296" spans="1:6" ht="15.75">
      <c r="A296" s="249"/>
      <c r="B296" s="241"/>
      <c r="C296" s="241"/>
      <c r="D296" s="241"/>
      <c r="E296" s="241"/>
      <c r="F296" s="76"/>
    </row>
    <row r="297" spans="1:6" ht="15.75">
      <c r="A297" s="249"/>
      <c r="B297" s="241"/>
      <c r="C297" s="242"/>
      <c r="D297" s="243"/>
      <c r="E297" s="244"/>
      <c r="F297" s="76"/>
    </row>
    <row r="298" spans="1:6" ht="15.75">
      <c r="A298" s="249"/>
      <c r="B298" s="241"/>
      <c r="C298" s="241"/>
      <c r="D298" s="241"/>
      <c r="E298" s="241"/>
      <c r="F298" s="76"/>
    </row>
    <row r="299" spans="1:6" ht="15.75">
      <c r="A299" s="249"/>
      <c r="B299" s="241"/>
      <c r="C299" s="242"/>
      <c r="D299" s="243"/>
      <c r="E299" s="244"/>
      <c r="F299" s="76"/>
    </row>
    <row r="300" spans="1:6" ht="15.75">
      <c r="A300" s="249"/>
      <c r="B300" s="241"/>
      <c r="C300" s="241"/>
      <c r="D300" s="241"/>
      <c r="E300" s="241"/>
      <c r="F300" s="76"/>
    </row>
    <row r="301" spans="1:6" ht="15.75">
      <c r="A301" s="249"/>
      <c r="B301" s="241"/>
      <c r="C301" s="242"/>
      <c r="D301" s="243"/>
      <c r="E301" s="244"/>
      <c r="F301" s="76"/>
    </row>
    <row r="302" spans="1:6" ht="15.75">
      <c r="A302" s="249"/>
      <c r="B302" s="241"/>
      <c r="C302" s="241"/>
      <c r="D302" s="241"/>
      <c r="E302" s="241"/>
      <c r="F302" s="76"/>
    </row>
    <row r="303" spans="1:6" ht="15.75">
      <c r="A303" s="249"/>
      <c r="B303" s="241"/>
      <c r="C303" s="242"/>
      <c r="D303" s="243"/>
      <c r="E303" s="244"/>
      <c r="F303" s="76"/>
    </row>
    <row r="304" spans="1:6" ht="15.75">
      <c r="A304" s="249"/>
      <c r="B304" s="241"/>
      <c r="C304" s="241"/>
      <c r="D304" s="241"/>
      <c r="E304" s="241"/>
      <c r="F304" s="76"/>
    </row>
    <row r="305" spans="1:6" ht="15.75">
      <c r="A305" s="249"/>
      <c r="B305" s="241"/>
      <c r="C305" s="242"/>
      <c r="D305" s="243"/>
      <c r="E305" s="244"/>
      <c r="F305" s="76"/>
    </row>
    <row r="306" spans="1:6" ht="15.75">
      <c r="A306" s="249"/>
      <c r="B306" s="241"/>
      <c r="C306" s="241"/>
      <c r="D306" s="241"/>
      <c r="E306" s="241"/>
      <c r="F306" s="76"/>
    </row>
    <row r="307" spans="1:6" ht="15.75">
      <c r="A307" s="249"/>
      <c r="B307" s="241"/>
      <c r="C307" s="242"/>
      <c r="D307" s="243"/>
      <c r="E307" s="244"/>
      <c r="F307" s="76"/>
    </row>
    <row r="308" spans="1:6" ht="15.75">
      <c r="A308" s="249"/>
      <c r="B308" s="241"/>
      <c r="C308" s="241"/>
      <c r="D308" s="241"/>
      <c r="E308" s="241"/>
      <c r="F308" s="76"/>
    </row>
    <row r="309" spans="1:6" ht="15.75">
      <c r="A309" s="249"/>
      <c r="B309" s="241"/>
      <c r="C309" s="242"/>
      <c r="D309" s="243"/>
      <c r="E309" s="244"/>
      <c r="F309" s="76"/>
    </row>
    <row r="310" spans="1:6" ht="15.75">
      <c r="A310" s="249"/>
      <c r="B310" s="241"/>
      <c r="C310" s="241"/>
      <c r="D310" s="241"/>
      <c r="E310" s="241"/>
      <c r="F310" s="76"/>
    </row>
    <row r="311" spans="1:6" ht="15.75">
      <c r="A311" s="249"/>
      <c r="B311" s="241"/>
      <c r="C311" s="242"/>
      <c r="D311" s="243"/>
      <c r="E311" s="244"/>
      <c r="F311" s="76"/>
    </row>
    <row r="312" spans="1:6" ht="15.75">
      <c r="A312" s="249"/>
      <c r="B312" s="241"/>
      <c r="C312" s="241"/>
      <c r="D312" s="241"/>
      <c r="E312" s="241"/>
      <c r="F312" s="76"/>
    </row>
    <row r="313" spans="1:6" ht="15.75">
      <c r="A313" s="249"/>
      <c r="B313" s="241"/>
      <c r="C313" s="242"/>
      <c r="D313" s="243"/>
      <c r="E313" s="244"/>
      <c r="F313" s="76"/>
    </row>
    <row r="314" spans="1:6" ht="15.75">
      <c r="A314" s="249"/>
      <c r="B314" s="241"/>
      <c r="C314" s="241"/>
      <c r="D314" s="241"/>
      <c r="E314" s="241"/>
      <c r="F314" s="76"/>
    </row>
    <row r="315" spans="1:6" ht="15.75">
      <c r="A315" s="249"/>
      <c r="B315" s="241"/>
      <c r="C315" s="242"/>
      <c r="D315" s="243"/>
      <c r="E315" s="244"/>
      <c r="F315" s="76"/>
    </row>
    <row r="316" spans="1:6" ht="15.75">
      <c r="A316" s="249"/>
      <c r="B316" s="241"/>
      <c r="C316" s="241"/>
      <c r="D316" s="241"/>
      <c r="E316" s="241"/>
      <c r="F316" s="76"/>
    </row>
    <row r="317" spans="1:6" ht="15.75">
      <c r="A317" s="249"/>
      <c r="B317" s="241"/>
      <c r="C317" s="242"/>
      <c r="D317" s="243"/>
      <c r="E317" s="244"/>
      <c r="F317" s="76"/>
    </row>
    <row r="318" spans="1:6" ht="15.75">
      <c r="A318" s="249"/>
      <c r="B318" s="241"/>
      <c r="C318" s="241"/>
      <c r="D318" s="241"/>
      <c r="E318" s="241"/>
      <c r="F318" s="76"/>
    </row>
    <row r="319" spans="1:6" ht="15.75">
      <c r="A319" s="249"/>
      <c r="B319" s="241"/>
      <c r="C319" s="242"/>
      <c r="D319" s="243"/>
      <c r="E319" s="244"/>
      <c r="F319" s="76"/>
    </row>
    <row r="320" spans="1:6" ht="15.75">
      <c r="A320" s="249"/>
      <c r="B320" s="241"/>
      <c r="C320" s="241"/>
      <c r="D320" s="241"/>
      <c r="E320" s="241"/>
      <c r="F320" s="76"/>
    </row>
    <row r="321" spans="1:6" ht="15.75">
      <c r="A321" s="249"/>
      <c r="B321" s="241"/>
      <c r="C321" s="242"/>
      <c r="D321" s="243"/>
      <c r="E321" s="244"/>
      <c r="F321" s="76"/>
    </row>
    <row r="322" spans="1:6" ht="15.75">
      <c r="A322" s="249"/>
      <c r="B322" s="241"/>
      <c r="C322" s="241"/>
      <c r="D322" s="241"/>
      <c r="E322" s="241"/>
      <c r="F322" s="76"/>
    </row>
    <row r="323" spans="1:6" ht="15.75">
      <c r="A323" s="249"/>
      <c r="B323" s="241"/>
      <c r="C323" s="242"/>
      <c r="D323" s="243"/>
      <c r="E323" s="244"/>
      <c r="F323" s="76"/>
    </row>
    <row r="324" spans="1:6" ht="15.75">
      <c r="A324" s="249"/>
      <c r="B324" s="241"/>
      <c r="C324" s="241"/>
      <c r="D324" s="241"/>
      <c r="E324" s="241"/>
      <c r="F324" s="76"/>
    </row>
    <row r="325" spans="1:6" ht="15.75">
      <c r="A325" s="249"/>
      <c r="B325" s="241"/>
      <c r="C325" s="242"/>
      <c r="D325" s="243"/>
      <c r="E325" s="244"/>
      <c r="F325" s="76"/>
    </row>
    <row r="326" spans="1:6" ht="15.75">
      <c r="A326" s="249"/>
      <c r="B326" s="241"/>
      <c r="C326" s="241"/>
      <c r="D326" s="241"/>
      <c r="E326" s="241"/>
      <c r="F326" s="76"/>
    </row>
    <row r="327" spans="1:6" ht="15.75">
      <c r="A327" s="249"/>
      <c r="B327" s="241"/>
      <c r="C327" s="242"/>
      <c r="D327" s="243"/>
      <c r="E327" s="244"/>
      <c r="F327" s="76"/>
    </row>
    <row r="328" spans="1:6" ht="15.75">
      <c r="A328" s="249"/>
      <c r="B328" s="241"/>
      <c r="C328" s="241"/>
      <c r="D328" s="241"/>
      <c r="E328" s="241"/>
      <c r="F328" s="76"/>
    </row>
    <row r="329" spans="1:6" ht="15.75">
      <c r="A329" s="249"/>
      <c r="B329" s="241"/>
      <c r="C329" s="242"/>
      <c r="D329" s="243"/>
      <c r="E329" s="244"/>
      <c r="F329" s="76"/>
    </row>
    <row r="330" spans="1:6" ht="15.75">
      <c r="A330" s="249"/>
      <c r="B330" s="241"/>
      <c r="C330" s="241"/>
      <c r="D330" s="241"/>
      <c r="E330" s="241"/>
      <c r="F330" s="76"/>
    </row>
    <row r="331" spans="1:6" ht="15.75">
      <c r="A331" s="249"/>
      <c r="B331" s="241"/>
      <c r="C331" s="242"/>
      <c r="D331" s="243"/>
      <c r="E331" s="244"/>
      <c r="F331" s="76"/>
    </row>
    <row r="332" spans="1:6" ht="15.75">
      <c r="A332" s="249"/>
      <c r="B332" s="241"/>
      <c r="C332" s="241"/>
      <c r="D332" s="241"/>
      <c r="E332" s="241"/>
      <c r="F332" s="76"/>
    </row>
    <row r="333" spans="1:6" ht="15.75">
      <c r="A333" s="249"/>
      <c r="B333" s="241"/>
      <c r="C333" s="242"/>
      <c r="D333" s="243"/>
      <c r="E333" s="244"/>
      <c r="F333" s="76"/>
    </row>
    <row r="334" spans="1:6" ht="15.75">
      <c r="A334" s="249"/>
      <c r="B334" s="241"/>
      <c r="C334" s="241"/>
      <c r="D334" s="241"/>
      <c r="E334" s="241"/>
      <c r="F334" s="76"/>
    </row>
    <row r="335" spans="1:6" ht="15.75">
      <c r="A335" s="249"/>
      <c r="B335" s="241"/>
      <c r="C335" s="242"/>
      <c r="D335" s="243"/>
      <c r="E335" s="244"/>
      <c r="F335" s="76"/>
    </row>
    <row r="336" spans="1:6" ht="15.75">
      <c r="A336" s="249"/>
      <c r="B336" s="241"/>
      <c r="C336" s="241"/>
      <c r="D336" s="241"/>
      <c r="E336" s="241"/>
      <c r="F336" s="76"/>
    </row>
    <row r="337" spans="1:6" ht="15.75">
      <c r="A337" s="249"/>
      <c r="B337" s="241"/>
      <c r="C337" s="242"/>
      <c r="D337" s="243"/>
      <c r="E337" s="244"/>
      <c r="F337" s="76"/>
    </row>
    <row r="338" spans="1:6" ht="15.75">
      <c r="A338" s="249"/>
      <c r="B338" s="241"/>
      <c r="C338" s="241"/>
      <c r="D338" s="241"/>
      <c r="E338" s="241"/>
      <c r="F338" s="76"/>
    </row>
    <row r="339" spans="1:6" ht="15.75">
      <c r="A339" s="249"/>
      <c r="B339" s="241"/>
      <c r="C339" s="242"/>
      <c r="D339" s="243"/>
      <c r="E339" s="244"/>
      <c r="F339" s="76"/>
    </row>
    <row r="340" spans="1:6" ht="15.75">
      <c r="A340" s="249"/>
      <c r="B340" s="241"/>
      <c r="C340" s="241"/>
      <c r="D340" s="241"/>
      <c r="E340" s="241"/>
      <c r="F340" s="76"/>
    </row>
    <row r="341" spans="1:6" ht="15.75">
      <c r="A341" s="249"/>
      <c r="B341" s="241"/>
      <c r="C341" s="242"/>
      <c r="D341" s="243"/>
      <c r="E341" s="244"/>
      <c r="F341" s="76"/>
    </row>
    <row r="342" spans="1:6" ht="15.75">
      <c r="A342" s="249"/>
      <c r="B342" s="241"/>
      <c r="C342" s="241"/>
      <c r="D342" s="241"/>
      <c r="E342" s="241"/>
      <c r="F342" s="76"/>
    </row>
    <row r="343" spans="1:6" ht="15.75">
      <c r="A343" s="249"/>
      <c r="B343" s="241"/>
      <c r="C343" s="242"/>
      <c r="D343" s="243"/>
      <c r="E343" s="244"/>
      <c r="F343" s="76"/>
    </row>
    <row r="344" spans="1:6" ht="15.75">
      <c r="A344" s="249"/>
      <c r="B344" s="241"/>
      <c r="C344" s="241"/>
      <c r="D344" s="241"/>
      <c r="E344" s="241"/>
      <c r="F344" s="76"/>
    </row>
    <row r="345" spans="1:6" ht="15.75">
      <c r="A345" s="249"/>
      <c r="B345" s="241"/>
      <c r="C345" s="242"/>
      <c r="D345" s="243"/>
      <c r="E345" s="244"/>
      <c r="F345" s="76"/>
    </row>
    <row r="346" spans="1:6" ht="15.75">
      <c r="A346" s="249"/>
      <c r="B346" s="241"/>
      <c r="C346" s="241"/>
      <c r="D346" s="241"/>
      <c r="E346" s="241"/>
      <c r="F346" s="76"/>
    </row>
    <row r="347" spans="1:6" ht="15.75">
      <c r="A347" s="249"/>
      <c r="B347" s="241"/>
      <c r="C347" s="242"/>
      <c r="D347" s="243"/>
      <c r="E347" s="244"/>
      <c r="F347" s="76"/>
    </row>
    <row r="348" spans="1:6" ht="15.75">
      <c r="A348" s="249"/>
      <c r="B348" s="241"/>
      <c r="C348" s="241"/>
      <c r="D348" s="241"/>
      <c r="E348" s="241"/>
      <c r="F348" s="76"/>
    </row>
    <row r="349" spans="1:6" ht="15.75">
      <c r="A349" s="249"/>
      <c r="B349" s="241"/>
      <c r="C349" s="242"/>
      <c r="D349" s="243"/>
      <c r="E349" s="244"/>
      <c r="F349" s="76"/>
    </row>
    <row r="350" spans="1:6" ht="15.75">
      <c r="A350" s="249"/>
      <c r="B350" s="241"/>
      <c r="C350" s="241"/>
      <c r="D350" s="241"/>
      <c r="E350" s="241"/>
      <c r="F350" s="76"/>
    </row>
    <row r="351" spans="1:6" ht="15.75">
      <c r="A351" s="249"/>
      <c r="B351" s="241"/>
      <c r="C351" s="242"/>
      <c r="D351" s="243"/>
      <c r="E351" s="244"/>
      <c r="F351" s="76"/>
    </row>
    <row r="352" spans="1:6" ht="15.75">
      <c r="A352" s="249"/>
      <c r="B352" s="241"/>
      <c r="C352" s="241"/>
      <c r="D352" s="241"/>
      <c r="E352" s="241"/>
      <c r="F352" s="76"/>
    </row>
    <row r="353" spans="1:6" ht="15.75">
      <c r="A353" s="249"/>
      <c r="B353" s="241"/>
      <c r="C353" s="242"/>
      <c r="D353" s="243"/>
      <c r="E353" s="244"/>
      <c r="F353" s="76"/>
    </row>
    <row r="354" spans="1:6" ht="15.75">
      <c r="A354" s="249"/>
      <c r="B354" s="241"/>
      <c r="C354" s="241"/>
      <c r="D354" s="241"/>
      <c r="E354" s="241"/>
      <c r="F354" s="76"/>
    </row>
    <row r="355" spans="1:6" ht="15.75">
      <c r="A355" s="249"/>
      <c r="B355" s="241"/>
      <c r="C355" s="242"/>
      <c r="D355" s="243"/>
      <c r="E355" s="244"/>
      <c r="F355" s="76"/>
    </row>
    <row r="356" spans="1:6" ht="15.75">
      <c r="A356" s="249"/>
      <c r="B356" s="241"/>
      <c r="C356" s="241"/>
      <c r="D356" s="241"/>
      <c r="E356" s="241"/>
      <c r="F356" s="76"/>
    </row>
    <row r="357" spans="1:6" ht="15.75">
      <c r="A357" s="249"/>
      <c r="B357" s="241"/>
      <c r="C357" s="242"/>
      <c r="D357" s="243"/>
      <c r="E357" s="244"/>
      <c r="F357" s="76"/>
    </row>
    <row r="358" spans="1:6" ht="15.75">
      <c r="A358" s="249"/>
      <c r="B358" s="241"/>
      <c r="C358" s="241"/>
      <c r="D358" s="241"/>
      <c r="E358" s="241"/>
      <c r="F358" s="76"/>
    </row>
    <row r="359" spans="1:6" ht="15.75">
      <c r="A359" s="249"/>
      <c r="B359" s="241"/>
      <c r="C359" s="242"/>
      <c r="D359" s="243"/>
      <c r="E359" s="244"/>
      <c r="F359" s="76"/>
    </row>
    <row r="360" spans="1:6" ht="15.75">
      <c r="A360" s="249"/>
      <c r="B360" s="241"/>
      <c r="C360" s="241"/>
      <c r="D360" s="241"/>
      <c r="E360" s="241"/>
      <c r="F360" s="76"/>
    </row>
    <row r="361" spans="1:6" ht="15.75">
      <c r="A361" s="249"/>
      <c r="B361" s="241"/>
      <c r="C361" s="242"/>
      <c r="D361" s="243"/>
      <c r="E361" s="244"/>
      <c r="F361" s="76"/>
    </row>
    <row r="362" spans="1:6" ht="15.75">
      <c r="A362" s="249"/>
      <c r="B362" s="241"/>
      <c r="C362" s="241"/>
      <c r="D362" s="241"/>
      <c r="E362" s="241"/>
      <c r="F362" s="76"/>
    </row>
    <row r="363" spans="1:6" ht="15.75">
      <c r="A363" s="249"/>
      <c r="B363" s="241"/>
      <c r="C363" s="242"/>
      <c r="D363" s="243"/>
      <c r="E363" s="244"/>
      <c r="F363" s="76"/>
    </row>
    <row r="364" spans="1:6" ht="15.75">
      <c r="A364" s="249"/>
      <c r="B364" s="241"/>
      <c r="C364" s="241"/>
      <c r="D364" s="241"/>
      <c r="E364" s="241"/>
      <c r="F364" s="76"/>
    </row>
    <row r="365" spans="1:6" ht="15.75">
      <c r="A365" s="249"/>
      <c r="B365" s="241"/>
      <c r="C365" s="242"/>
      <c r="D365" s="243"/>
      <c r="E365" s="244"/>
      <c r="F365" s="76"/>
    </row>
    <row r="366" spans="1:6" ht="15.75">
      <c r="A366" s="249"/>
      <c r="B366" s="241"/>
      <c r="C366" s="241"/>
      <c r="D366" s="241"/>
      <c r="E366" s="241"/>
      <c r="F366" s="76"/>
    </row>
    <row r="367" spans="1:6" ht="15.75">
      <c r="A367" s="249"/>
      <c r="B367" s="241"/>
      <c r="C367" s="242"/>
      <c r="D367" s="243"/>
      <c r="E367" s="244"/>
      <c r="F367" s="76"/>
    </row>
    <row r="368" spans="1:6" ht="15.75">
      <c r="A368" s="249"/>
      <c r="B368" s="241"/>
      <c r="C368" s="241"/>
      <c r="D368" s="241"/>
      <c r="E368" s="241"/>
      <c r="F368" s="76"/>
    </row>
    <row r="369" spans="1:6" ht="15.75">
      <c r="A369" s="249"/>
      <c r="B369" s="241"/>
      <c r="C369" s="242"/>
      <c r="D369" s="243"/>
      <c r="E369" s="244"/>
      <c r="F369" s="76"/>
    </row>
    <row r="370" spans="1:6" ht="15.75">
      <c r="A370" s="249"/>
      <c r="B370" s="241"/>
      <c r="C370" s="241"/>
      <c r="D370" s="241"/>
      <c r="E370" s="241"/>
      <c r="F370" s="76"/>
    </row>
    <row r="371" spans="1:6" ht="15.75">
      <c r="A371" s="249"/>
      <c r="B371" s="241"/>
      <c r="C371" s="242"/>
      <c r="D371" s="243"/>
      <c r="E371" s="244"/>
      <c r="F371" s="76"/>
    </row>
    <row r="372" spans="1:6" ht="15.75">
      <c r="A372" s="249"/>
      <c r="B372" s="241"/>
      <c r="C372" s="241"/>
      <c r="D372" s="241"/>
      <c r="E372" s="241"/>
      <c r="F372" s="76"/>
    </row>
    <row r="373" spans="1:6" ht="15.75">
      <c r="A373" s="249"/>
      <c r="B373" s="241"/>
      <c r="C373" s="242"/>
      <c r="D373" s="243"/>
      <c r="E373" s="244"/>
      <c r="F373" s="76"/>
    </row>
    <row r="374" spans="1:6" ht="15.75">
      <c r="A374" s="249"/>
      <c r="B374" s="241"/>
      <c r="C374" s="241"/>
      <c r="D374" s="241"/>
      <c r="E374" s="241"/>
      <c r="F374" s="76"/>
    </row>
    <row r="375" spans="1:6" ht="15.75">
      <c r="A375" s="249"/>
      <c r="B375" s="241"/>
      <c r="C375" s="242"/>
      <c r="D375" s="243"/>
      <c r="E375" s="244"/>
      <c r="F375" s="76"/>
    </row>
    <row r="376" spans="1:6" ht="15.75">
      <c r="A376" s="249"/>
      <c r="B376" s="241"/>
      <c r="C376" s="241"/>
      <c r="D376" s="241"/>
      <c r="E376" s="241"/>
      <c r="F376" s="76"/>
    </row>
    <row r="377" spans="1:6" ht="15.75">
      <c r="A377" s="249"/>
      <c r="B377" s="241"/>
      <c r="C377" s="242"/>
      <c r="D377" s="243"/>
      <c r="E377" s="244"/>
      <c r="F377" s="76"/>
    </row>
    <row r="378" spans="1:6" ht="15.75">
      <c r="A378" s="249"/>
      <c r="B378" s="241"/>
      <c r="C378" s="241"/>
      <c r="D378" s="241"/>
      <c r="E378" s="241"/>
      <c r="F378" s="76"/>
    </row>
    <row r="379" spans="1:6" ht="15.75">
      <c r="A379" s="249"/>
      <c r="B379" s="241"/>
      <c r="C379" s="242"/>
      <c r="D379" s="243"/>
      <c r="E379" s="244"/>
      <c r="F379" s="76"/>
    </row>
    <row r="380" spans="1:6" ht="15.75">
      <c r="A380" s="249"/>
      <c r="B380" s="241"/>
      <c r="C380" s="241"/>
      <c r="D380" s="241"/>
      <c r="E380" s="241"/>
      <c r="F380" s="76"/>
    </row>
    <row r="381" spans="1:6" ht="15.75">
      <c r="A381" s="249"/>
      <c r="B381" s="241"/>
      <c r="C381" s="242"/>
      <c r="D381" s="243"/>
      <c r="E381" s="244"/>
      <c r="F381" s="76"/>
    </row>
    <row r="382" spans="1:6" ht="15.75">
      <c r="A382" s="249"/>
      <c r="B382" s="241"/>
      <c r="C382" s="241"/>
      <c r="D382" s="241"/>
      <c r="E382" s="241"/>
      <c r="F382" s="76"/>
    </row>
    <row r="383" spans="1:6" ht="15.75">
      <c r="A383" s="249"/>
      <c r="B383" s="241"/>
      <c r="C383" s="242"/>
      <c r="D383" s="243"/>
      <c r="E383" s="244"/>
      <c r="F383" s="76"/>
    </row>
    <row r="384" spans="1:6" ht="15.75">
      <c r="A384" s="249"/>
      <c r="B384" s="241"/>
      <c r="C384" s="241"/>
      <c r="D384" s="241"/>
      <c r="E384" s="241"/>
      <c r="F384" s="76"/>
    </row>
    <row r="385" spans="1:6" ht="15.75">
      <c r="A385" s="249"/>
      <c r="B385" s="241"/>
      <c r="C385" s="242"/>
      <c r="D385" s="243"/>
      <c r="E385" s="244"/>
      <c r="F385" s="76"/>
    </row>
    <row r="386" spans="1:6" ht="15.75">
      <c r="A386" s="249"/>
      <c r="B386" s="241"/>
      <c r="C386" s="241"/>
      <c r="D386" s="241"/>
      <c r="E386" s="241"/>
      <c r="F386" s="76"/>
    </row>
    <row r="387" spans="1:6" ht="15.75">
      <c r="A387" s="249"/>
      <c r="B387" s="241"/>
      <c r="C387" s="242"/>
      <c r="D387" s="243"/>
      <c r="E387" s="244"/>
      <c r="F387" s="76"/>
    </row>
    <row r="388" spans="1:6" ht="15.75">
      <c r="A388" s="249"/>
      <c r="B388" s="241"/>
      <c r="C388" s="241"/>
      <c r="D388" s="241"/>
      <c r="E388" s="241"/>
      <c r="F388" s="76"/>
    </row>
    <row r="389" spans="1:6" ht="15.75">
      <c r="A389" s="249"/>
      <c r="B389" s="241"/>
      <c r="C389" s="242"/>
      <c r="D389" s="243"/>
      <c r="E389" s="244"/>
      <c r="F389" s="76"/>
    </row>
    <row r="390" spans="1:6" ht="15.75">
      <c r="A390" s="249"/>
      <c r="B390" s="241"/>
      <c r="C390" s="241"/>
      <c r="D390" s="241"/>
      <c r="E390" s="241"/>
      <c r="F390" s="76"/>
    </row>
    <row r="391" spans="1:6" ht="15.75">
      <c r="A391" s="249"/>
      <c r="B391" s="241"/>
      <c r="C391" s="242"/>
      <c r="D391" s="243"/>
      <c r="E391" s="244"/>
      <c r="F391" s="76"/>
    </row>
    <row r="392" spans="1:6" ht="15.75">
      <c r="A392" s="249"/>
      <c r="B392" s="241"/>
      <c r="C392" s="241"/>
      <c r="D392" s="241"/>
      <c r="E392" s="241"/>
      <c r="F392" s="76"/>
    </row>
    <row r="393" spans="1:6" ht="15.75">
      <c r="A393" s="249"/>
      <c r="B393" s="241"/>
      <c r="C393" s="242"/>
      <c r="D393" s="243"/>
      <c r="E393" s="244"/>
      <c r="F393" s="76"/>
    </row>
    <row r="394" spans="1:6" ht="15.75">
      <c r="A394" s="249"/>
      <c r="B394" s="241"/>
      <c r="C394" s="241"/>
      <c r="D394" s="241"/>
      <c r="E394" s="241"/>
      <c r="F394" s="76"/>
    </row>
    <row r="395" spans="1:6" ht="15.75">
      <c r="A395" s="249"/>
      <c r="B395" s="241"/>
      <c r="C395" s="242"/>
      <c r="D395" s="243"/>
      <c r="E395" s="244"/>
      <c r="F395" s="76"/>
    </row>
    <row r="396" spans="1:6" ht="15.75">
      <c r="A396" s="249"/>
      <c r="B396" s="241"/>
      <c r="C396" s="241"/>
      <c r="D396" s="241"/>
      <c r="E396" s="241"/>
      <c r="F396" s="76"/>
    </row>
    <row r="397" spans="1:6" ht="15.75">
      <c r="A397" s="249"/>
      <c r="B397" s="241"/>
      <c r="C397" s="242"/>
      <c r="D397" s="243"/>
      <c r="E397" s="244"/>
      <c r="F397" s="76"/>
    </row>
    <row r="398" spans="1:6" ht="15.75">
      <c r="A398" s="249"/>
      <c r="B398" s="241"/>
      <c r="C398" s="241"/>
      <c r="D398" s="241"/>
      <c r="E398" s="241"/>
      <c r="F398" s="76"/>
    </row>
    <row r="399" spans="1:6" ht="15.75">
      <c r="A399" s="249"/>
      <c r="B399" s="241"/>
      <c r="C399" s="242"/>
      <c r="D399" s="243"/>
      <c r="E399" s="244"/>
      <c r="F399" s="76"/>
    </row>
    <row r="400" spans="1:6" ht="15.75">
      <c r="A400" s="249"/>
      <c r="B400" s="241"/>
      <c r="C400" s="241"/>
      <c r="D400" s="241"/>
      <c r="E400" s="241"/>
      <c r="F400" s="76"/>
    </row>
    <row r="401" spans="1:6" ht="15.75">
      <c r="A401" s="249"/>
      <c r="B401" s="241"/>
      <c r="C401" s="242"/>
      <c r="D401" s="243"/>
      <c r="E401" s="244"/>
      <c r="F401" s="76"/>
    </row>
    <row r="402" spans="1:6" ht="15.75">
      <c r="A402" s="249"/>
      <c r="B402" s="241"/>
      <c r="C402" s="241"/>
      <c r="D402" s="241"/>
      <c r="E402" s="241"/>
      <c r="F402" s="76"/>
    </row>
    <row r="403" spans="1:6" ht="15.75">
      <c r="A403" s="249"/>
      <c r="B403" s="241"/>
      <c r="C403" s="242"/>
      <c r="D403" s="243"/>
      <c r="E403" s="244"/>
      <c r="F403" s="76"/>
    </row>
    <row r="404" spans="1:6" ht="15.75">
      <c r="A404" s="249"/>
      <c r="B404" s="241"/>
      <c r="C404" s="241"/>
      <c r="D404" s="241"/>
      <c r="E404" s="241"/>
      <c r="F404" s="76"/>
    </row>
    <row r="405" spans="1:6" ht="15.75">
      <c r="A405" s="249"/>
      <c r="B405" s="241"/>
      <c r="C405" s="242"/>
      <c r="D405" s="243"/>
      <c r="E405" s="244"/>
      <c r="F405" s="76"/>
    </row>
    <row r="406" spans="1:6" ht="15.75">
      <c r="A406" s="249"/>
      <c r="B406" s="241"/>
      <c r="C406" s="241"/>
      <c r="D406" s="241"/>
      <c r="E406" s="241"/>
      <c r="F406" s="76"/>
    </row>
    <row r="407" spans="1:6" ht="15.75">
      <c r="A407" s="249"/>
      <c r="B407" s="241"/>
      <c r="C407" s="242"/>
      <c r="D407" s="243"/>
      <c r="E407" s="244"/>
      <c r="F407" s="76"/>
    </row>
    <row r="408" spans="1:6" ht="15.75">
      <c r="A408" s="249"/>
      <c r="B408" s="241"/>
      <c r="C408" s="241"/>
      <c r="D408" s="241"/>
      <c r="E408" s="241"/>
      <c r="F408" s="76"/>
    </row>
    <row r="409" spans="1:6" ht="15.75">
      <c r="A409" s="249"/>
      <c r="B409" s="241"/>
      <c r="C409" s="242"/>
      <c r="D409" s="243"/>
      <c r="E409" s="244"/>
      <c r="F409" s="76"/>
    </row>
    <row r="410" spans="1:6" ht="15.75">
      <c r="A410" s="249"/>
      <c r="B410" s="241"/>
      <c r="C410" s="241"/>
      <c r="D410" s="241"/>
      <c r="E410" s="241"/>
      <c r="F410" s="76"/>
    </row>
    <row r="411" spans="1:6" ht="15.75">
      <c r="A411" s="249"/>
      <c r="B411" s="241"/>
      <c r="C411" s="242"/>
      <c r="D411" s="243"/>
      <c r="E411" s="244"/>
      <c r="F411" s="76"/>
    </row>
    <row r="412" spans="1:6" ht="15.75">
      <c r="A412" s="249"/>
      <c r="B412" s="241"/>
      <c r="C412" s="241"/>
      <c r="D412" s="241"/>
      <c r="E412" s="241"/>
      <c r="F412" s="76"/>
    </row>
    <row r="413" spans="1:6" ht="15.75">
      <c r="A413" s="249"/>
      <c r="B413" s="241"/>
      <c r="C413" s="242"/>
      <c r="D413" s="243"/>
      <c r="E413" s="244"/>
      <c r="F413" s="76"/>
    </row>
    <row r="414" spans="1:6" ht="15.75">
      <c r="A414" s="249"/>
      <c r="B414" s="241"/>
      <c r="C414" s="241"/>
      <c r="D414" s="241"/>
      <c r="E414" s="241"/>
      <c r="F414" s="76"/>
    </row>
    <row r="415" spans="1:6" ht="15.75">
      <c r="A415" s="249"/>
      <c r="B415" s="241"/>
      <c r="C415" s="242"/>
      <c r="D415" s="243"/>
      <c r="E415" s="244"/>
      <c r="F415" s="76"/>
    </row>
    <row r="416" spans="1:6" ht="15.75">
      <c r="A416" s="249"/>
      <c r="B416" s="241"/>
      <c r="C416" s="241"/>
      <c r="D416" s="241"/>
      <c r="E416" s="241"/>
      <c r="F416" s="76"/>
    </row>
    <row r="417" spans="1:6" ht="15.75">
      <c r="A417" s="249"/>
      <c r="B417" s="241"/>
      <c r="C417" s="242"/>
      <c r="D417" s="243"/>
      <c r="E417" s="244"/>
      <c r="F417" s="76"/>
    </row>
    <row r="418" spans="1:6" ht="15.75">
      <c r="A418" s="249"/>
      <c r="B418" s="241"/>
      <c r="C418" s="241"/>
      <c r="D418" s="241"/>
      <c r="E418" s="241"/>
      <c r="F418" s="76"/>
    </row>
    <row r="419" spans="1:6" ht="15.75">
      <c r="A419" s="249"/>
      <c r="B419" s="241"/>
      <c r="C419" s="242"/>
      <c r="D419" s="243"/>
      <c r="E419" s="244"/>
      <c r="F419" s="76"/>
    </row>
    <row r="420" spans="1:6" ht="15.75">
      <c r="A420" s="249"/>
      <c r="B420" s="241"/>
      <c r="C420" s="241"/>
      <c r="D420" s="241"/>
      <c r="E420" s="241"/>
      <c r="F420" s="76"/>
    </row>
    <row r="421" spans="1:6" ht="15.75">
      <c r="A421" s="249"/>
      <c r="B421" s="241"/>
      <c r="C421" s="242"/>
      <c r="D421" s="243"/>
      <c r="E421" s="244"/>
      <c r="F421" s="76"/>
    </row>
    <row r="422" spans="1:6" ht="15.75">
      <c r="A422" s="249"/>
      <c r="B422" s="241"/>
      <c r="C422" s="241"/>
      <c r="D422" s="241"/>
      <c r="E422" s="241"/>
      <c r="F422" s="76"/>
    </row>
    <row r="423" spans="1:6" ht="15.75">
      <c r="A423" s="249"/>
      <c r="B423" s="241"/>
      <c r="C423" s="242"/>
      <c r="D423" s="243"/>
      <c r="E423" s="244"/>
      <c r="F423" s="76"/>
    </row>
    <row r="424" spans="1:6" ht="15.75">
      <c r="A424" s="249"/>
      <c r="B424" s="241"/>
      <c r="C424" s="241"/>
      <c r="D424" s="241"/>
      <c r="E424" s="241"/>
      <c r="F424" s="76"/>
    </row>
    <row r="425" spans="1:6" ht="15.75">
      <c r="A425" s="249"/>
      <c r="B425" s="241"/>
      <c r="C425" s="242"/>
      <c r="D425" s="243"/>
      <c r="E425" s="244"/>
      <c r="F425" s="76"/>
    </row>
    <row r="426" spans="1:6" ht="15.75">
      <c r="A426" s="249"/>
      <c r="B426" s="241"/>
      <c r="C426" s="241"/>
      <c r="D426" s="241"/>
      <c r="E426" s="241"/>
      <c r="F426" s="76"/>
    </row>
    <row r="427" spans="1:6" ht="15.75">
      <c r="A427" s="249"/>
      <c r="B427" s="241"/>
      <c r="C427" s="242"/>
      <c r="D427" s="243"/>
      <c r="E427" s="244"/>
      <c r="F427" s="76"/>
    </row>
    <row r="428" spans="1:6" ht="15.75">
      <c r="A428" s="249"/>
      <c r="B428" s="241"/>
      <c r="C428" s="241"/>
      <c r="D428" s="241"/>
      <c r="E428" s="241"/>
      <c r="F428" s="76"/>
    </row>
    <row r="429" spans="1:6" ht="15.75">
      <c r="A429" s="249"/>
      <c r="B429" s="241"/>
      <c r="C429" s="242"/>
      <c r="D429" s="243"/>
      <c r="E429" s="244"/>
      <c r="F429" s="76"/>
    </row>
    <row r="430" spans="1:6" ht="15.75">
      <c r="A430" s="249"/>
      <c r="B430" s="241"/>
      <c r="C430" s="241"/>
      <c r="D430" s="241"/>
      <c r="E430" s="241"/>
      <c r="F430" s="76"/>
    </row>
    <row r="431" spans="1:6" ht="15.75">
      <c r="A431" s="249"/>
      <c r="B431" s="241"/>
      <c r="C431" s="242"/>
      <c r="D431" s="243"/>
      <c r="E431" s="244"/>
      <c r="F431" s="76"/>
    </row>
    <row r="432" spans="1:6" ht="15.75">
      <c r="A432" s="249"/>
      <c r="B432" s="241"/>
      <c r="C432" s="241"/>
      <c r="D432" s="241"/>
      <c r="E432" s="241"/>
      <c r="F432" s="76"/>
    </row>
    <row r="433" spans="1:6" ht="15.75">
      <c r="A433" s="249"/>
      <c r="B433" s="241"/>
      <c r="C433" s="242"/>
      <c r="D433" s="243"/>
      <c r="E433" s="244"/>
      <c r="F433" s="76"/>
    </row>
    <row r="434" spans="1:6" ht="15.75">
      <c r="A434" s="249"/>
      <c r="B434" s="241"/>
      <c r="C434" s="241"/>
      <c r="D434" s="241"/>
      <c r="E434" s="241"/>
      <c r="F434" s="76"/>
    </row>
    <row r="435" spans="1:6" ht="15.75">
      <c r="A435" s="249"/>
      <c r="B435" s="241"/>
      <c r="C435" s="242"/>
      <c r="D435" s="243"/>
      <c r="E435" s="244"/>
      <c r="F435" s="76"/>
    </row>
    <row r="436" spans="1:6" ht="15.75">
      <c r="A436" s="249"/>
      <c r="B436" s="241"/>
      <c r="C436" s="241"/>
      <c r="D436" s="241"/>
      <c r="E436" s="241"/>
      <c r="F436" s="76"/>
    </row>
    <row r="437" spans="1:6" ht="15.75">
      <c r="A437" s="249"/>
      <c r="B437" s="241"/>
      <c r="C437" s="242"/>
      <c r="D437" s="243"/>
      <c r="E437" s="244"/>
      <c r="F437" s="76"/>
    </row>
    <row r="438" spans="1:6" ht="15.75">
      <c r="A438" s="249"/>
      <c r="B438" s="241"/>
      <c r="C438" s="241"/>
      <c r="D438" s="241"/>
      <c r="E438" s="241"/>
      <c r="F438" s="76"/>
    </row>
    <row r="439" spans="1:6" ht="15.75">
      <c r="A439" s="249"/>
      <c r="B439" s="241"/>
      <c r="C439" s="242"/>
      <c r="D439" s="243"/>
      <c r="E439" s="244"/>
      <c r="F439" s="76"/>
    </row>
    <row r="440" spans="1:6" ht="15.75">
      <c r="A440" s="249"/>
      <c r="B440" s="241"/>
      <c r="C440" s="241"/>
      <c r="D440" s="241"/>
      <c r="E440" s="241"/>
      <c r="F440" s="76"/>
    </row>
    <row r="441" spans="1:6" ht="15.75">
      <c r="A441" s="249"/>
      <c r="B441" s="241"/>
      <c r="C441" s="242"/>
      <c r="D441" s="243"/>
      <c r="E441" s="244"/>
      <c r="F441" s="76"/>
    </row>
    <row r="442" spans="1:6" ht="15.75">
      <c r="A442" s="249"/>
      <c r="B442" s="241"/>
      <c r="C442" s="241"/>
      <c r="D442" s="241"/>
      <c r="E442" s="241"/>
      <c r="F442" s="76"/>
    </row>
    <row r="443" spans="1:6" ht="15.75">
      <c r="A443" s="249"/>
      <c r="B443" s="241"/>
      <c r="C443" s="242"/>
      <c r="D443" s="243"/>
      <c r="E443" s="244"/>
      <c r="F443" s="76"/>
    </row>
    <row r="444" spans="1:6" ht="15.75">
      <c r="A444" s="249"/>
      <c r="B444" s="241"/>
      <c r="C444" s="241"/>
      <c r="D444" s="241"/>
      <c r="E444" s="241"/>
      <c r="F444" s="76"/>
    </row>
    <row r="445" spans="1:6" ht="15.75">
      <c r="A445" s="249"/>
      <c r="B445" s="241"/>
      <c r="C445" s="242"/>
      <c r="D445" s="243"/>
      <c r="E445" s="244"/>
      <c r="F445" s="76"/>
    </row>
    <row r="446" spans="1:6" ht="15.75">
      <c r="A446" s="249"/>
      <c r="B446" s="241"/>
      <c r="C446" s="241"/>
      <c r="D446" s="241"/>
      <c r="E446" s="241"/>
      <c r="F446" s="76"/>
    </row>
    <row r="447" spans="1:6" ht="15.75">
      <c r="A447" s="249"/>
      <c r="B447" s="241"/>
      <c r="C447" s="242"/>
      <c r="D447" s="243"/>
      <c r="E447" s="244"/>
      <c r="F447" s="76"/>
    </row>
    <row r="448" spans="1:6" ht="15.75">
      <c r="A448" s="249"/>
      <c r="B448" s="241"/>
      <c r="C448" s="241"/>
      <c r="D448" s="241"/>
      <c r="E448" s="241"/>
      <c r="F448" s="76"/>
    </row>
    <row r="449" spans="1:6" ht="15.75">
      <c r="A449" s="249"/>
      <c r="B449" s="241"/>
      <c r="C449" s="242"/>
      <c r="D449" s="243"/>
      <c r="E449" s="244"/>
      <c r="F449" s="76"/>
    </row>
    <row r="450" spans="1:6" ht="15.75">
      <c r="A450" s="249"/>
      <c r="B450" s="241"/>
      <c r="C450" s="241"/>
      <c r="D450" s="241"/>
      <c r="E450" s="241"/>
      <c r="F450" s="76"/>
    </row>
    <row r="451" spans="1:6" ht="15.75">
      <c r="A451" s="249"/>
      <c r="B451" s="241"/>
      <c r="C451" s="242"/>
      <c r="D451" s="243"/>
      <c r="E451" s="244"/>
      <c r="F451" s="76"/>
    </row>
    <row r="452" spans="1:6" ht="15.75">
      <c r="A452" s="249"/>
      <c r="B452" s="241"/>
      <c r="C452" s="241"/>
      <c r="D452" s="241"/>
      <c r="E452" s="241"/>
      <c r="F452" s="76"/>
    </row>
    <row r="453" spans="1:6" ht="15.75">
      <c r="A453" s="249"/>
      <c r="B453" s="241"/>
      <c r="C453" s="242"/>
      <c r="D453" s="243"/>
      <c r="E453" s="244"/>
      <c r="F453" s="76"/>
    </row>
    <row r="454" spans="1:6" ht="15.75">
      <c r="A454" s="249"/>
      <c r="B454" s="241"/>
      <c r="C454" s="241"/>
      <c r="D454" s="241"/>
      <c r="E454" s="241"/>
      <c r="F454" s="76"/>
    </row>
    <row r="455" spans="1:6" ht="15.75">
      <c r="A455" s="249"/>
      <c r="B455" s="241"/>
      <c r="C455" s="242"/>
      <c r="D455" s="243"/>
      <c r="E455" s="244"/>
      <c r="F455" s="76"/>
    </row>
    <row r="456" spans="1:6" ht="15.75">
      <c r="A456" s="249"/>
      <c r="B456" s="241"/>
      <c r="C456" s="241"/>
      <c r="D456" s="241"/>
      <c r="E456" s="241"/>
      <c r="F456" s="76"/>
    </row>
    <row r="457" spans="1:6" ht="15.75">
      <c r="A457" s="249"/>
      <c r="B457" s="241"/>
      <c r="C457" s="242"/>
      <c r="D457" s="243"/>
      <c r="E457" s="244"/>
      <c r="F457" s="76"/>
    </row>
    <row r="458" spans="1:6" ht="15.75">
      <c r="A458" s="249"/>
      <c r="B458" s="241"/>
      <c r="C458" s="241"/>
      <c r="D458" s="241"/>
      <c r="E458" s="241"/>
      <c r="F458" s="76"/>
    </row>
    <row r="459" spans="1:6" ht="15.75">
      <c r="A459" s="249"/>
      <c r="B459" s="241"/>
      <c r="C459" s="242"/>
      <c r="D459" s="243"/>
      <c r="E459" s="244"/>
      <c r="F459" s="76"/>
    </row>
    <row r="460" spans="1:6" ht="15.75">
      <c r="A460" s="249"/>
      <c r="B460" s="241"/>
      <c r="C460" s="241"/>
      <c r="D460" s="241"/>
      <c r="E460" s="241"/>
      <c r="F460" s="76"/>
    </row>
    <row r="461" spans="1:6" ht="15.75">
      <c r="A461" s="249"/>
      <c r="B461" s="241"/>
      <c r="C461" s="242"/>
      <c r="D461" s="243"/>
      <c r="E461" s="244"/>
      <c r="F461" s="76"/>
    </row>
    <row r="462" spans="1:6" ht="15.75">
      <c r="A462" s="249"/>
      <c r="B462" s="241"/>
      <c r="C462" s="241"/>
      <c r="D462" s="241"/>
      <c r="E462" s="241"/>
      <c r="F462" s="76"/>
    </row>
    <row r="463" spans="1:6" ht="15.75">
      <c r="A463" s="249"/>
      <c r="B463" s="241"/>
      <c r="C463" s="242"/>
      <c r="D463" s="243"/>
      <c r="E463" s="244"/>
      <c r="F463" s="76"/>
    </row>
    <row r="464" spans="1:6" ht="15.75">
      <c r="A464" s="249"/>
      <c r="B464" s="241"/>
      <c r="C464" s="241"/>
      <c r="D464" s="241"/>
      <c r="E464" s="241"/>
      <c r="F464" s="76"/>
    </row>
    <row r="465" spans="1:6" ht="15.75">
      <c r="A465" s="249"/>
      <c r="B465" s="241"/>
      <c r="C465" s="242"/>
      <c r="D465" s="243"/>
      <c r="E465" s="244"/>
      <c r="F465" s="76"/>
    </row>
    <row r="466" spans="1:6" ht="15.75">
      <c r="A466" s="249"/>
      <c r="B466" s="241"/>
      <c r="C466" s="241"/>
      <c r="D466" s="241"/>
      <c r="E466" s="241"/>
      <c r="F466" s="76"/>
    </row>
    <row r="467" spans="1:6" ht="15.75">
      <c r="A467" s="249"/>
      <c r="B467" s="241"/>
      <c r="C467" s="242"/>
      <c r="D467" s="243"/>
      <c r="E467" s="244"/>
      <c r="F467" s="76"/>
    </row>
    <row r="468" spans="1:6" ht="15.75">
      <c r="A468" s="249"/>
      <c r="B468" s="241"/>
      <c r="C468" s="241"/>
      <c r="D468" s="241"/>
      <c r="E468" s="241"/>
      <c r="F468" s="76"/>
    </row>
    <row r="469" spans="1:6" ht="15.75">
      <c r="A469" s="249"/>
      <c r="B469" s="241"/>
      <c r="C469" s="242"/>
      <c r="D469" s="243"/>
      <c r="E469" s="244"/>
      <c r="F469" s="76"/>
    </row>
    <row r="470" spans="1:6" ht="15.75">
      <c r="A470" s="249"/>
      <c r="B470" s="241"/>
      <c r="C470" s="241"/>
      <c r="D470" s="241"/>
      <c r="E470" s="241"/>
      <c r="F470" s="76"/>
    </row>
    <row r="471" spans="1:6" ht="15.75">
      <c r="A471" s="249"/>
      <c r="B471" s="241"/>
      <c r="C471" s="242"/>
      <c r="D471" s="243"/>
      <c r="E471" s="244"/>
      <c r="F471" s="76"/>
    </row>
    <row r="472" spans="1:6" ht="15.75">
      <c r="A472" s="249"/>
      <c r="B472" s="241"/>
      <c r="C472" s="241"/>
      <c r="D472" s="241"/>
      <c r="E472" s="241"/>
      <c r="F472" s="76"/>
    </row>
    <row r="473" spans="1:6" ht="15.75">
      <c r="A473" s="249"/>
      <c r="B473" s="241"/>
      <c r="C473" s="242"/>
      <c r="D473" s="243"/>
      <c r="E473" s="244"/>
      <c r="F473" s="76"/>
    </row>
    <row r="474" spans="1:6" ht="15.75">
      <c r="A474" s="249"/>
      <c r="B474" s="241"/>
      <c r="C474" s="241"/>
      <c r="D474" s="241"/>
      <c r="E474" s="241"/>
      <c r="F474" s="76"/>
    </row>
    <row r="475" spans="1:6" ht="15.75">
      <c r="A475" s="249"/>
      <c r="B475" s="241"/>
      <c r="C475" s="242"/>
      <c r="D475" s="243"/>
      <c r="E475" s="244"/>
      <c r="F475" s="76"/>
    </row>
    <row r="476" spans="1:6" ht="15.75">
      <c r="A476" s="249"/>
      <c r="B476" s="241"/>
      <c r="C476" s="241"/>
      <c r="D476" s="241"/>
      <c r="E476" s="241"/>
      <c r="F476" s="76"/>
    </row>
    <row r="477" spans="1:6" ht="15.75">
      <c r="A477" s="249"/>
      <c r="B477" s="241"/>
      <c r="C477" s="242"/>
      <c r="D477" s="243"/>
      <c r="E477" s="244"/>
      <c r="F477" s="76"/>
    </row>
    <row r="478" spans="1:6" ht="15.75">
      <c r="A478" s="249"/>
      <c r="B478" s="241"/>
      <c r="C478" s="241"/>
      <c r="D478" s="241"/>
      <c r="E478" s="241"/>
      <c r="F478" s="76"/>
    </row>
    <row r="479" spans="1:6" ht="15.75">
      <c r="A479" s="249"/>
      <c r="B479" s="241"/>
      <c r="C479" s="242"/>
      <c r="D479" s="243"/>
      <c r="E479" s="244"/>
      <c r="F479" s="76"/>
    </row>
    <row r="480" spans="1:6" ht="15.75">
      <c r="A480" s="249"/>
      <c r="B480" s="241"/>
      <c r="C480" s="241"/>
      <c r="D480" s="241"/>
      <c r="E480" s="241"/>
      <c r="F480" s="76"/>
    </row>
    <row r="481" spans="1:6" ht="15.75">
      <c r="A481" s="249"/>
      <c r="B481" s="241"/>
      <c r="C481" s="242"/>
      <c r="D481" s="243"/>
      <c r="E481" s="244"/>
      <c r="F481" s="76"/>
    </row>
    <row r="482" spans="1:6" ht="15.75">
      <c r="A482" s="249"/>
      <c r="B482" s="241"/>
      <c r="C482" s="241"/>
      <c r="D482" s="241"/>
      <c r="E482" s="241"/>
      <c r="F482" s="76"/>
    </row>
    <row r="483" spans="1:6" ht="15.75">
      <c r="A483" s="249"/>
      <c r="B483" s="241"/>
      <c r="C483" s="242"/>
      <c r="D483" s="243"/>
      <c r="E483" s="244"/>
      <c r="F483" s="76"/>
    </row>
    <row r="484" spans="1:6" ht="15.75">
      <c r="A484" s="249"/>
      <c r="B484" s="241"/>
      <c r="C484" s="241"/>
      <c r="D484" s="241"/>
      <c r="E484" s="241"/>
      <c r="F484" s="76"/>
    </row>
    <row r="485" spans="1:6" ht="15.75">
      <c r="A485" s="249"/>
      <c r="B485" s="241"/>
      <c r="C485" s="242"/>
      <c r="D485" s="243"/>
      <c r="E485" s="244"/>
      <c r="F485" s="76"/>
    </row>
    <row r="486" spans="1:6" ht="15.75">
      <c r="A486" s="249"/>
      <c r="B486" s="241"/>
      <c r="C486" s="241"/>
      <c r="D486" s="241"/>
      <c r="E486" s="241"/>
      <c r="F486" s="76"/>
    </row>
    <row r="487" spans="1:6" ht="15.75">
      <c r="A487" s="249"/>
      <c r="B487" s="241"/>
      <c r="C487" s="242"/>
      <c r="D487" s="243"/>
      <c r="E487" s="244"/>
      <c r="F487" s="76"/>
    </row>
    <row r="488" spans="1:6" ht="15.75">
      <c r="A488" s="249"/>
      <c r="B488" s="241"/>
      <c r="C488" s="241"/>
      <c r="D488" s="241"/>
      <c r="E488" s="241"/>
      <c r="F488" s="76"/>
    </row>
    <row r="489" spans="1:6" ht="15.75">
      <c r="A489" s="249"/>
      <c r="B489" s="241"/>
      <c r="C489" s="242"/>
      <c r="D489" s="243"/>
      <c r="E489" s="244"/>
      <c r="F489" s="76"/>
    </row>
    <row r="490" spans="1:6" ht="15.75">
      <c r="A490" s="249"/>
      <c r="B490" s="241"/>
      <c r="C490" s="241"/>
      <c r="D490" s="241"/>
      <c r="E490" s="241"/>
      <c r="F490" s="76"/>
    </row>
    <row r="491" spans="1:6" ht="15.75">
      <c r="A491" s="249"/>
      <c r="B491" s="241"/>
      <c r="C491" s="242"/>
      <c r="D491" s="243"/>
      <c r="E491" s="244"/>
      <c r="F491" s="76"/>
    </row>
    <row r="492" spans="1:6" ht="15.75">
      <c r="A492" s="249"/>
      <c r="B492" s="241"/>
      <c r="C492" s="241"/>
      <c r="D492" s="241"/>
      <c r="E492" s="241"/>
      <c r="F492" s="76"/>
    </row>
    <row r="493" spans="1:6" ht="15.75">
      <c r="A493" s="249"/>
      <c r="B493" s="241"/>
      <c r="C493" s="242"/>
      <c r="D493" s="243"/>
      <c r="E493" s="244"/>
      <c r="F493" s="76"/>
    </row>
    <row r="494" spans="1:6" ht="15.75">
      <c r="A494" s="249"/>
      <c r="B494" s="241"/>
      <c r="C494" s="241"/>
      <c r="D494" s="241"/>
      <c r="E494" s="241"/>
      <c r="F494" s="76"/>
    </row>
    <row r="495" spans="1:6" ht="15.75">
      <c r="A495" s="249"/>
      <c r="B495" s="241"/>
      <c r="C495" s="242"/>
      <c r="D495" s="243"/>
      <c r="E495" s="244"/>
      <c r="F495" s="76"/>
    </row>
    <row r="496" spans="1:6" ht="15.75">
      <c r="A496" s="249"/>
      <c r="B496" s="241"/>
      <c r="C496" s="241"/>
      <c r="D496" s="241"/>
      <c r="E496" s="241"/>
      <c r="F496" s="76"/>
    </row>
    <row r="497" spans="1:6" ht="15.75">
      <c r="A497" s="249"/>
      <c r="B497" s="241"/>
      <c r="C497" s="242"/>
      <c r="D497" s="243"/>
      <c r="E497" s="244"/>
      <c r="F497" s="76"/>
    </row>
    <row r="498" spans="1:6" ht="15.75">
      <c r="A498" s="249"/>
      <c r="B498" s="241"/>
      <c r="C498" s="241"/>
      <c r="D498" s="241"/>
      <c r="E498" s="241"/>
      <c r="F498" s="76"/>
    </row>
    <row r="499" spans="1:6" ht="15.75">
      <c r="A499" s="249"/>
      <c r="B499" s="241"/>
      <c r="C499" s="242"/>
      <c r="D499" s="243"/>
      <c r="E499" s="244"/>
      <c r="F499" s="76"/>
    </row>
    <row r="500" spans="1:6" ht="15.75">
      <c r="A500" s="249"/>
      <c r="B500" s="241"/>
      <c r="C500" s="241"/>
      <c r="D500" s="241"/>
      <c r="E500" s="241"/>
      <c r="F500" s="76"/>
    </row>
    <row r="501" spans="1:6" ht="15.75">
      <c r="A501" s="249"/>
      <c r="B501" s="241"/>
      <c r="C501" s="242"/>
      <c r="D501" s="243"/>
      <c r="E501" s="244"/>
      <c r="F501" s="76"/>
    </row>
    <row r="502" spans="1:6" ht="15.75">
      <c r="A502" s="249"/>
      <c r="B502" s="241"/>
      <c r="C502" s="241"/>
      <c r="D502" s="241"/>
      <c r="E502" s="241"/>
      <c r="F502" s="76"/>
    </row>
    <row r="503" spans="1:6" ht="15.75">
      <c r="A503" s="249"/>
      <c r="B503" s="241"/>
      <c r="C503" s="242"/>
      <c r="D503" s="243"/>
      <c r="E503" s="244"/>
      <c r="F503" s="76"/>
    </row>
    <row r="504" spans="1:6" ht="15.75">
      <c r="A504" s="249"/>
      <c r="B504" s="241"/>
      <c r="C504" s="241"/>
      <c r="D504" s="241"/>
      <c r="E504" s="241"/>
      <c r="F504" s="76"/>
    </row>
    <row r="505" spans="1:6" ht="15.75">
      <c r="A505" s="249"/>
      <c r="B505" s="241"/>
      <c r="C505" s="242"/>
      <c r="D505" s="243"/>
      <c r="E505" s="244"/>
      <c r="F505" s="76"/>
    </row>
    <row r="506" spans="1:6" ht="15.75">
      <c r="A506" s="249"/>
      <c r="B506" s="241"/>
      <c r="C506" s="241"/>
      <c r="D506" s="241"/>
      <c r="E506" s="241"/>
      <c r="F506" s="76"/>
    </row>
    <row r="507" spans="1:6" ht="15.75">
      <c r="A507" s="249"/>
      <c r="B507" s="241"/>
      <c r="C507" s="242"/>
      <c r="D507" s="243"/>
      <c r="E507" s="244"/>
      <c r="F507" s="76"/>
    </row>
    <row r="508" spans="1:6" ht="15.75">
      <c r="A508" s="249"/>
      <c r="B508" s="241"/>
      <c r="C508" s="241"/>
      <c r="D508" s="241"/>
      <c r="E508" s="241"/>
      <c r="F508" s="76"/>
    </row>
    <row r="509" spans="1:6" ht="15.75">
      <c r="A509" s="249"/>
      <c r="B509" s="241"/>
      <c r="C509" s="242"/>
      <c r="D509" s="243"/>
      <c r="E509" s="244"/>
      <c r="F509" s="76"/>
    </row>
    <row r="510" spans="1:6" ht="15.75">
      <c r="A510" s="249"/>
      <c r="B510" s="241"/>
      <c r="C510" s="241"/>
      <c r="D510" s="241"/>
      <c r="E510" s="241"/>
      <c r="F510" s="76"/>
    </row>
    <row r="511" spans="1:6" ht="15.75">
      <c r="A511" s="249"/>
      <c r="B511" s="241"/>
      <c r="C511" s="242"/>
      <c r="D511" s="243"/>
      <c r="E511" s="244"/>
      <c r="F511" s="76"/>
    </row>
    <row r="512" spans="1:6" ht="15.75">
      <c r="A512" s="249"/>
      <c r="B512" s="241"/>
      <c r="C512" s="241"/>
      <c r="D512" s="241"/>
      <c r="E512" s="241"/>
      <c r="F512" s="76"/>
    </row>
    <row r="513" spans="1:6" ht="15.75">
      <c r="A513" s="249"/>
      <c r="B513" s="241"/>
      <c r="C513" s="242"/>
      <c r="D513" s="243"/>
      <c r="E513" s="244"/>
      <c r="F513" s="76"/>
    </row>
    <row r="514" spans="1:6" ht="15.75">
      <c r="A514" s="249"/>
      <c r="B514" s="241"/>
      <c r="C514" s="241"/>
      <c r="D514" s="241"/>
      <c r="E514" s="241"/>
      <c r="F514" s="76"/>
    </row>
    <row r="515" spans="1:6" ht="15.75">
      <c r="A515" s="249"/>
      <c r="B515" s="241"/>
      <c r="C515" s="242"/>
      <c r="D515" s="243"/>
      <c r="E515" s="244"/>
      <c r="F515" s="76"/>
    </row>
    <row r="516" spans="1:6" ht="15.75">
      <c r="A516" s="249"/>
      <c r="B516" s="241"/>
      <c r="C516" s="241"/>
      <c r="D516" s="241"/>
      <c r="E516" s="241"/>
      <c r="F516" s="76"/>
    </row>
    <row r="517" spans="1:6" ht="15.75">
      <c r="A517" s="249"/>
      <c r="B517" s="241"/>
      <c r="C517" s="242"/>
      <c r="D517" s="243"/>
      <c r="E517" s="244"/>
      <c r="F517" s="76"/>
    </row>
    <row r="518" spans="1:6" ht="15.75">
      <c r="A518" s="249"/>
      <c r="B518" s="241"/>
      <c r="C518" s="241"/>
      <c r="D518" s="241"/>
      <c r="E518" s="241"/>
      <c r="F518" s="76"/>
    </row>
    <row r="519" spans="1:6" ht="15.75">
      <c r="A519" s="249"/>
      <c r="B519" s="241"/>
      <c r="C519" s="242"/>
      <c r="D519" s="243"/>
      <c r="E519" s="244"/>
      <c r="F519" s="76"/>
    </row>
    <row r="520" spans="1:6" ht="15.75">
      <c r="A520" s="249"/>
      <c r="B520" s="241"/>
      <c r="C520" s="241"/>
      <c r="D520" s="241"/>
      <c r="E520" s="241"/>
      <c r="F520" s="76"/>
    </row>
    <row r="521" spans="1:6" ht="15.75">
      <c r="A521" s="249"/>
      <c r="B521" s="241"/>
      <c r="C521" s="242"/>
      <c r="D521" s="243"/>
      <c r="E521" s="244"/>
      <c r="F521" s="76"/>
    </row>
    <row r="522" spans="1:6" ht="15.75">
      <c r="A522" s="249"/>
      <c r="B522" s="241"/>
      <c r="C522" s="241"/>
      <c r="D522" s="241"/>
      <c r="E522" s="241"/>
      <c r="F522" s="76"/>
    </row>
    <row r="523" spans="1:6" ht="15.75">
      <c r="A523" s="249"/>
      <c r="B523" s="241"/>
      <c r="C523" s="242"/>
      <c r="D523" s="243"/>
      <c r="E523" s="244"/>
      <c r="F523" s="76"/>
    </row>
    <row r="524" spans="1:6" ht="15.75">
      <c r="A524" s="249"/>
      <c r="B524" s="241"/>
      <c r="C524" s="241"/>
      <c r="D524" s="241"/>
      <c r="E524" s="241"/>
      <c r="F524" s="76"/>
    </row>
    <row r="525" spans="1:6" ht="15.75">
      <c r="A525" s="249"/>
      <c r="B525" s="241"/>
      <c r="C525" s="242"/>
      <c r="D525" s="243"/>
      <c r="E525" s="244"/>
      <c r="F525" s="76"/>
    </row>
    <row r="526" spans="1:6" ht="15.75">
      <c r="A526" s="249"/>
      <c r="B526" s="240"/>
      <c r="C526" s="241"/>
      <c r="D526" s="241"/>
      <c r="E526" s="241"/>
      <c r="F526" s="76"/>
    </row>
    <row r="527" spans="1:6" ht="15.75">
      <c r="A527" s="249"/>
      <c r="B527" s="240"/>
      <c r="C527" s="242"/>
      <c r="D527" s="243"/>
      <c r="E527" s="244"/>
      <c r="F527" s="76"/>
    </row>
    <row r="528" spans="1:6" ht="15.75">
      <c r="A528" s="249"/>
      <c r="B528" s="240"/>
      <c r="C528" s="241"/>
      <c r="D528" s="241"/>
      <c r="E528" s="241"/>
      <c r="F528" s="76"/>
    </row>
    <row r="529" spans="1:6" ht="15.75">
      <c r="A529" s="249"/>
      <c r="B529" s="240"/>
      <c r="C529" s="242"/>
      <c r="D529" s="243"/>
      <c r="E529" s="244"/>
      <c r="F529" s="76"/>
    </row>
    <row r="530" spans="1:6" ht="15.75">
      <c r="A530" s="249"/>
      <c r="B530" s="240"/>
      <c r="C530" s="241"/>
      <c r="D530" s="241"/>
      <c r="E530" s="241"/>
      <c r="F530" s="76"/>
    </row>
    <row r="531" spans="1:6" ht="15.75">
      <c r="A531" s="249"/>
      <c r="B531" s="240"/>
      <c r="C531" s="242"/>
      <c r="D531" s="243"/>
      <c r="E531" s="244"/>
      <c r="F531" s="76"/>
    </row>
    <row r="532" spans="1:6" ht="15.75">
      <c r="A532" s="249"/>
      <c r="B532" s="240"/>
      <c r="C532" s="241"/>
      <c r="D532" s="241"/>
      <c r="E532" s="241"/>
      <c r="F532" s="76"/>
    </row>
    <row r="533" spans="1:6" ht="15.75">
      <c r="A533" s="249"/>
      <c r="B533" s="240"/>
      <c r="C533" s="242"/>
      <c r="D533" s="243"/>
      <c r="E533" s="244"/>
      <c r="F533" s="76"/>
    </row>
    <row r="534" spans="1:6" ht="15.75">
      <c r="A534" s="249"/>
      <c r="B534" s="240"/>
      <c r="C534" s="241"/>
      <c r="D534" s="241"/>
      <c r="E534" s="241"/>
      <c r="F534" s="76"/>
    </row>
    <row r="535" spans="1:6" ht="15.75">
      <c r="A535" s="249"/>
      <c r="B535" s="240"/>
      <c r="C535" s="242"/>
      <c r="D535" s="243"/>
      <c r="E535" s="244"/>
      <c r="F535" s="76"/>
    </row>
    <row r="536" spans="1:6" ht="15.75">
      <c r="A536" s="249"/>
      <c r="B536" s="240"/>
      <c r="C536" s="241"/>
      <c r="D536" s="241"/>
      <c r="E536" s="241"/>
      <c r="F536" s="76"/>
    </row>
    <row r="537" spans="1:6" ht="15.75">
      <c r="A537" s="249"/>
      <c r="B537" s="240"/>
      <c r="C537" s="242"/>
      <c r="D537" s="243"/>
      <c r="E537" s="244"/>
      <c r="F537" s="76"/>
    </row>
    <row r="538" spans="1:6" ht="15.75">
      <c r="A538" s="249"/>
      <c r="B538" s="240"/>
      <c r="C538" s="241"/>
      <c r="D538" s="241"/>
      <c r="E538" s="241"/>
      <c r="F538" s="76"/>
    </row>
    <row r="539" spans="1:6" ht="15.75">
      <c r="A539" s="249"/>
      <c r="B539" s="240"/>
      <c r="C539" s="242"/>
      <c r="D539" s="243"/>
      <c r="E539" s="244"/>
      <c r="F539" s="76"/>
    </row>
    <row r="540" spans="1:6" ht="15.75">
      <c r="A540" s="249"/>
      <c r="B540" s="240"/>
      <c r="C540" s="241"/>
      <c r="D540" s="241"/>
      <c r="E540" s="241"/>
      <c r="F540" s="76"/>
    </row>
    <row r="541" spans="1:6" ht="15.75">
      <c r="A541" s="249"/>
      <c r="B541" s="241"/>
      <c r="C541" s="242"/>
      <c r="D541" s="243"/>
      <c r="E541" s="244"/>
      <c r="F541" s="76"/>
    </row>
    <row r="542" spans="1:6" ht="15.75">
      <c r="A542" s="249"/>
      <c r="B542" s="241"/>
      <c r="C542" s="241"/>
      <c r="D542" s="241"/>
      <c r="E542" s="241"/>
      <c r="F542" s="76"/>
    </row>
    <row r="543" spans="1:6" ht="15.75">
      <c r="A543" s="249"/>
      <c r="B543" s="241"/>
      <c r="C543" s="242"/>
      <c r="D543" s="243"/>
      <c r="E543" s="244"/>
      <c r="F543" s="76"/>
    </row>
    <row r="544" spans="1:6" ht="15.75">
      <c r="A544" s="249"/>
      <c r="B544" s="241"/>
      <c r="C544" s="241"/>
      <c r="D544" s="241"/>
      <c r="E544" s="241"/>
      <c r="F544" s="76"/>
    </row>
    <row r="545" spans="1:6" ht="15.75">
      <c r="A545" s="249"/>
      <c r="B545" s="241"/>
      <c r="C545" s="242"/>
      <c r="D545" s="243"/>
      <c r="E545" s="244"/>
      <c r="F545" s="76"/>
    </row>
    <row r="546" spans="1:6" ht="15.75">
      <c r="A546" s="249"/>
      <c r="B546" s="241"/>
      <c r="C546" s="241"/>
      <c r="D546" s="241"/>
      <c r="E546" s="241"/>
      <c r="F546" s="76"/>
    </row>
    <row r="547" spans="1:6" ht="15.75">
      <c r="A547" s="249"/>
      <c r="B547" s="241"/>
      <c r="C547" s="242"/>
      <c r="D547" s="243"/>
      <c r="E547" s="244"/>
      <c r="F547" s="76"/>
    </row>
    <row r="548" spans="1:6" ht="15.75">
      <c r="A548" s="249"/>
      <c r="B548" s="241"/>
      <c r="C548" s="241"/>
      <c r="D548" s="241"/>
      <c r="E548" s="241"/>
      <c r="F548" s="76"/>
    </row>
    <row r="549" spans="1:6" ht="15.75">
      <c r="A549" s="249"/>
      <c r="B549" s="241"/>
      <c r="C549" s="242"/>
      <c r="D549" s="243"/>
      <c r="E549" s="244"/>
      <c r="F549" s="76"/>
    </row>
    <row r="550" spans="1:6" ht="15.75">
      <c r="A550" s="249"/>
      <c r="B550" s="241"/>
      <c r="C550" s="241"/>
      <c r="D550" s="241"/>
      <c r="E550" s="241"/>
      <c r="F550" s="76"/>
    </row>
    <row r="551" spans="1:6" ht="15.75">
      <c r="A551" s="249"/>
      <c r="B551" s="241"/>
      <c r="C551" s="242"/>
      <c r="D551" s="243"/>
      <c r="E551" s="244"/>
      <c r="F551" s="76"/>
    </row>
    <row r="552" spans="1:6" ht="15.75">
      <c r="A552" s="249"/>
      <c r="B552" s="241"/>
      <c r="C552" s="241"/>
      <c r="D552" s="241"/>
      <c r="E552" s="241"/>
      <c r="F552" s="76"/>
    </row>
    <row r="553" spans="1:6" ht="15.75">
      <c r="A553" s="249"/>
      <c r="B553" s="241"/>
      <c r="C553" s="242"/>
      <c r="D553" s="243"/>
      <c r="E553" s="244"/>
      <c r="F553" s="76"/>
    </row>
    <row r="554" spans="1:6" ht="15.75">
      <c r="A554" s="249"/>
      <c r="B554" s="241"/>
      <c r="C554" s="241"/>
      <c r="D554" s="241"/>
      <c r="E554" s="241"/>
      <c r="F554" s="76"/>
    </row>
    <row r="555" spans="1:6" ht="15.75">
      <c r="A555" s="249"/>
      <c r="B555" s="241"/>
      <c r="C555" s="242"/>
      <c r="D555" s="243"/>
      <c r="E555" s="244"/>
      <c r="F555" s="76"/>
    </row>
    <row r="556" spans="1:6" ht="15.75">
      <c r="A556" s="249"/>
      <c r="B556" s="241"/>
      <c r="C556" s="241"/>
      <c r="D556" s="241"/>
      <c r="E556" s="241"/>
      <c r="F556" s="76"/>
    </row>
    <row r="557" spans="1:6" ht="15.75">
      <c r="A557" s="249"/>
      <c r="B557" s="241"/>
      <c r="C557" s="242"/>
      <c r="D557" s="243"/>
      <c r="E557" s="244"/>
      <c r="F557" s="76"/>
    </row>
    <row r="558" spans="1:6" ht="15.75">
      <c r="A558" s="249"/>
      <c r="B558" s="241"/>
      <c r="C558" s="241"/>
      <c r="D558" s="241"/>
      <c r="E558" s="241"/>
      <c r="F558" s="76"/>
    </row>
    <row r="559" spans="1:6" ht="15.75">
      <c r="A559" s="249"/>
      <c r="B559" s="241"/>
      <c r="C559" s="242"/>
      <c r="D559" s="243"/>
      <c r="E559" s="244"/>
      <c r="F559" s="76"/>
    </row>
    <row r="560" spans="1:6" ht="15.75">
      <c r="A560" s="249"/>
      <c r="B560" s="241"/>
      <c r="C560" s="241"/>
      <c r="D560" s="241"/>
      <c r="E560" s="241"/>
      <c r="F560" s="76"/>
    </row>
    <row r="561" spans="1:6" ht="15.75">
      <c r="A561" s="249"/>
      <c r="B561" s="241"/>
      <c r="C561" s="242"/>
      <c r="D561" s="243"/>
      <c r="E561" s="244"/>
      <c r="F561" s="76"/>
    </row>
    <row r="562" spans="1:6" ht="15.75">
      <c r="A562" s="249"/>
      <c r="B562" s="241"/>
      <c r="C562" s="241"/>
      <c r="D562" s="241"/>
      <c r="E562" s="241"/>
      <c r="F562" s="76"/>
    </row>
    <row r="563" spans="1:6" ht="15.75">
      <c r="A563" s="249"/>
      <c r="B563" s="241"/>
      <c r="C563" s="242"/>
      <c r="D563" s="243"/>
      <c r="E563" s="244"/>
      <c r="F563" s="76"/>
    </row>
    <row r="564" spans="1:6" ht="15.75">
      <c r="A564" s="249"/>
      <c r="B564" s="241"/>
      <c r="C564" s="241"/>
      <c r="D564" s="241"/>
      <c r="E564" s="241"/>
      <c r="F564" s="76"/>
    </row>
    <row r="565" spans="1:6" ht="15.75">
      <c r="A565" s="249"/>
      <c r="B565" s="241"/>
      <c r="C565" s="242"/>
      <c r="D565" s="243"/>
      <c r="E565" s="244"/>
      <c r="F565" s="76"/>
    </row>
    <row r="566" spans="1:6" ht="15.75">
      <c r="A566" s="249"/>
      <c r="B566" s="241"/>
      <c r="C566" s="241"/>
      <c r="D566" s="241"/>
      <c r="E566" s="241"/>
      <c r="F566" s="76"/>
    </row>
    <row r="567" spans="1:6" ht="15.75">
      <c r="A567" s="249"/>
      <c r="B567" s="241"/>
      <c r="C567" s="242"/>
      <c r="D567" s="243"/>
      <c r="E567" s="244"/>
      <c r="F567" s="76"/>
    </row>
    <row r="568" spans="1:6" ht="15.75">
      <c r="A568" s="249"/>
      <c r="B568" s="241"/>
      <c r="C568" s="241"/>
      <c r="D568" s="241"/>
      <c r="E568" s="241"/>
      <c r="F568" s="76"/>
    </row>
    <row r="569" spans="1:6" ht="15.75">
      <c r="A569" s="249"/>
      <c r="B569" s="241"/>
      <c r="C569" s="242"/>
      <c r="D569" s="243"/>
      <c r="E569" s="244"/>
      <c r="F569" s="76"/>
    </row>
    <row r="570" spans="1:6" ht="15.75">
      <c r="A570" s="249"/>
      <c r="B570" s="241"/>
      <c r="C570" s="241"/>
      <c r="D570" s="241"/>
      <c r="E570" s="241"/>
      <c r="F570" s="76"/>
    </row>
    <row r="571" spans="1:6" ht="15.75">
      <c r="A571" s="249"/>
      <c r="B571" s="241"/>
      <c r="C571" s="242"/>
      <c r="D571" s="243"/>
      <c r="E571" s="244"/>
      <c r="F571" s="76"/>
    </row>
    <row r="572" spans="1:6" ht="15.75">
      <c r="A572" s="249"/>
      <c r="B572" s="241"/>
      <c r="C572" s="241"/>
      <c r="D572" s="241"/>
      <c r="E572" s="241"/>
      <c r="F572" s="76"/>
    </row>
    <row r="573" spans="1:6" ht="15.75">
      <c r="A573" s="249"/>
      <c r="B573" s="241"/>
      <c r="C573" s="242"/>
      <c r="D573" s="243"/>
      <c r="E573" s="244"/>
      <c r="F573" s="76"/>
    </row>
    <row r="574" spans="1:6" ht="15.75">
      <c r="A574" s="249"/>
      <c r="B574" s="241"/>
      <c r="C574" s="241"/>
      <c r="D574" s="241"/>
      <c r="E574" s="241"/>
      <c r="F574" s="76"/>
    </row>
    <row r="575" spans="1:6" ht="15.75">
      <c r="A575" s="249"/>
      <c r="B575" s="241"/>
      <c r="C575" s="242"/>
      <c r="D575" s="243"/>
      <c r="E575" s="244"/>
      <c r="F575" s="76"/>
    </row>
    <row r="576" spans="1:6" ht="15.75">
      <c r="A576" s="249"/>
      <c r="B576" s="241"/>
      <c r="C576" s="241"/>
      <c r="D576" s="241"/>
      <c r="E576" s="241"/>
      <c r="F576" s="76"/>
    </row>
    <row r="577" spans="1:6" ht="15.75">
      <c r="A577" s="249"/>
      <c r="B577" s="241"/>
      <c r="C577" s="242"/>
      <c r="D577" s="243"/>
      <c r="E577" s="244"/>
      <c r="F577" s="76"/>
    </row>
    <row r="578" spans="1:6" ht="15.75">
      <c r="A578" s="249"/>
      <c r="B578" s="241"/>
      <c r="C578" s="241"/>
      <c r="D578" s="241"/>
      <c r="E578" s="241"/>
      <c r="F578" s="76"/>
    </row>
    <row r="579" spans="1:6" ht="15.75">
      <c r="A579" s="249"/>
      <c r="B579" s="241"/>
      <c r="C579" s="242"/>
      <c r="D579" s="243"/>
      <c r="E579" s="244"/>
      <c r="F579" s="76"/>
    </row>
    <row r="580" spans="1:6" ht="15.75">
      <c r="A580" s="249"/>
      <c r="B580" s="241"/>
      <c r="C580" s="241"/>
      <c r="D580" s="241"/>
      <c r="E580" s="241"/>
      <c r="F580" s="76"/>
    </row>
    <row r="581" spans="1:6" ht="15.75">
      <c r="A581" s="249"/>
      <c r="B581" s="241"/>
      <c r="C581" s="242"/>
      <c r="D581" s="243"/>
      <c r="E581" s="244"/>
      <c r="F581" s="76"/>
    </row>
    <row r="582" spans="1:6" ht="15.75">
      <c r="A582" s="249"/>
      <c r="B582" s="241"/>
      <c r="C582" s="241"/>
      <c r="D582" s="241"/>
      <c r="E582" s="241"/>
      <c r="F582" s="76"/>
    </row>
    <row r="583" spans="1:6" ht="15.75">
      <c r="A583" s="249"/>
      <c r="B583" s="241"/>
      <c r="C583" s="242"/>
      <c r="D583" s="243"/>
      <c r="E583" s="244"/>
      <c r="F583" s="76"/>
    </row>
    <row r="584" spans="1:6" ht="15.75">
      <c r="A584" s="249"/>
      <c r="B584" s="241"/>
      <c r="C584" s="241"/>
      <c r="D584" s="241"/>
      <c r="E584" s="241"/>
      <c r="F584" s="76"/>
    </row>
    <row r="585" spans="1:6" ht="15.75">
      <c r="A585" s="249"/>
      <c r="B585" s="241"/>
      <c r="C585" s="242"/>
      <c r="D585" s="243"/>
      <c r="E585" s="244"/>
      <c r="F585" s="76"/>
    </row>
    <row r="586" spans="1:6" ht="15.75">
      <c r="A586" s="249"/>
      <c r="B586" s="241"/>
      <c r="C586" s="241"/>
      <c r="D586" s="241"/>
      <c r="E586" s="241"/>
      <c r="F586" s="76"/>
    </row>
    <row r="587" spans="1:6" ht="15.75">
      <c r="A587" s="249"/>
      <c r="B587" s="241"/>
      <c r="C587" s="242"/>
      <c r="D587" s="243"/>
      <c r="E587" s="244"/>
      <c r="F587" s="76"/>
    </row>
    <row r="588" spans="1:6" ht="15.75">
      <c r="A588" s="249"/>
      <c r="B588" s="241"/>
      <c r="C588" s="241"/>
      <c r="D588" s="241"/>
      <c r="E588" s="241"/>
      <c r="F588" s="76"/>
    </row>
    <row r="589" spans="1:6" ht="15.75">
      <c r="A589" s="249"/>
      <c r="B589" s="241"/>
      <c r="C589" s="242"/>
      <c r="D589" s="243"/>
      <c r="E589" s="244"/>
      <c r="F589" s="76"/>
    </row>
    <row r="590" spans="1:6" ht="15.75">
      <c r="A590" s="249"/>
      <c r="B590" s="241"/>
      <c r="C590" s="241"/>
      <c r="D590" s="241"/>
      <c r="E590" s="241"/>
      <c r="F590" s="76"/>
    </row>
    <row r="591" spans="1:6" ht="15.75">
      <c r="A591" s="249"/>
      <c r="B591" s="241"/>
      <c r="C591" s="242"/>
      <c r="D591" s="243"/>
      <c r="E591" s="244"/>
      <c r="F591" s="76"/>
    </row>
    <row r="592" spans="1:6" ht="15.75">
      <c r="A592" s="249"/>
      <c r="B592" s="241"/>
      <c r="C592" s="241"/>
      <c r="D592" s="241"/>
      <c r="E592" s="241"/>
      <c r="F592" s="76"/>
    </row>
    <row r="593" spans="1:6" ht="15.75">
      <c r="A593" s="249"/>
      <c r="B593" s="241"/>
      <c r="C593" s="242"/>
      <c r="D593" s="243"/>
      <c r="E593" s="244"/>
      <c r="F593" s="76"/>
    </row>
    <row r="594" spans="1:6" ht="15.75">
      <c r="A594" s="249"/>
      <c r="B594" s="241"/>
      <c r="C594" s="241"/>
      <c r="D594" s="241"/>
      <c r="E594" s="241"/>
      <c r="F594" s="76"/>
    </row>
    <row r="595" spans="1:6" ht="15.75">
      <c r="A595" s="249"/>
      <c r="B595" s="241"/>
      <c r="C595" s="242"/>
      <c r="D595" s="243"/>
      <c r="E595" s="244"/>
      <c r="F595" s="76"/>
    </row>
    <row r="596" spans="1:6" ht="15.75">
      <c r="A596" s="249"/>
      <c r="B596" s="241"/>
      <c r="C596" s="241"/>
      <c r="D596" s="241"/>
      <c r="E596" s="241"/>
      <c r="F596" s="76"/>
    </row>
    <row r="597" spans="1:6" ht="15.75">
      <c r="A597" s="249"/>
      <c r="B597" s="241"/>
      <c r="C597" s="242"/>
      <c r="D597" s="243"/>
      <c r="E597" s="244"/>
      <c r="F597" s="76"/>
    </row>
    <row r="598" spans="1:6" ht="15.75">
      <c r="A598" s="249"/>
      <c r="B598" s="241"/>
      <c r="C598" s="241"/>
      <c r="D598" s="241"/>
      <c r="E598" s="241"/>
      <c r="F598" s="76"/>
    </row>
    <row r="599" spans="1:6" ht="15.75">
      <c r="A599" s="249"/>
      <c r="B599" s="241"/>
      <c r="C599" s="242"/>
      <c r="D599" s="243"/>
      <c r="E599" s="244"/>
      <c r="F599" s="76"/>
    </row>
    <row r="600" spans="1:6" ht="15.75">
      <c r="A600" s="249"/>
      <c r="B600" s="241"/>
      <c r="C600" s="241"/>
      <c r="D600" s="241"/>
      <c r="E600" s="241"/>
      <c r="F600" s="76"/>
    </row>
    <row r="601" spans="1:6" ht="15.75">
      <c r="A601" s="249"/>
      <c r="B601" s="241"/>
      <c r="C601" s="242"/>
      <c r="D601" s="243"/>
      <c r="E601" s="244"/>
      <c r="F601" s="76"/>
    </row>
    <row r="602" spans="1:6" ht="15.75">
      <c r="A602" s="249"/>
      <c r="B602" s="241"/>
      <c r="C602" s="241"/>
      <c r="D602" s="241"/>
      <c r="E602" s="241"/>
      <c r="F602" s="76"/>
    </row>
    <row r="603" spans="1:6" ht="15.75">
      <c r="A603" s="249"/>
      <c r="B603" s="241"/>
      <c r="C603" s="242"/>
      <c r="D603" s="243"/>
      <c r="E603" s="244"/>
      <c r="F603" s="76"/>
    </row>
    <row r="604" spans="1:6" ht="15.75">
      <c r="A604" s="249"/>
      <c r="B604" s="241"/>
      <c r="C604" s="241"/>
      <c r="D604" s="241"/>
      <c r="E604" s="241"/>
      <c r="F604" s="76"/>
    </row>
    <row r="605" spans="1:6" ht="15.75">
      <c r="A605" s="249"/>
      <c r="B605" s="241"/>
      <c r="C605" s="242"/>
      <c r="D605" s="243"/>
      <c r="E605" s="244"/>
      <c r="F605" s="76"/>
    </row>
    <row r="606" spans="1:6" ht="15.75">
      <c r="A606" s="249"/>
      <c r="B606" s="241"/>
      <c r="C606" s="241"/>
      <c r="D606" s="241"/>
      <c r="E606" s="241"/>
      <c r="F606" s="76"/>
    </row>
    <row r="607" spans="1:6" ht="15.75">
      <c r="A607" s="249"/>
      <c r="B607" s="241"/>
      <c r="C607" s="242"/>
      <c r="D607" s="243"/>
      <c r="E607" s="244"/>
      <c r="F607" s="76"/>
    </row>
    <row r="608" spans="1:6" ht="15.75">
      <c r="A608" s="249"/>
      <c r="B608" s="241"/>
      <c r="C608" s="241"/>
      <c r="D608" s="241"/>
      <c r="E608" s="241"/>
      <c r="F608" s="76"/>
    </row>
    <row r="609" spans="1:6" ht="15.75">
      <c r="A609" s="249"/>
      <c r="B609" s="241"/>
      <c r="C609" s="242"/>
      <c r="D609" s="243"/>
      <c r="E609" s="244"/>
      <c r="F609" s="76"/>
    </row>
    <row r="610" spans="1:6" ht="15.75">
      <c r="A610" s="249"/>
      <c r="B610" s="241"/>
      <c r="C610" s="241"/>
      <c r="D610" s="241"/>
      <c r="E610" s="241"/>
      <c r="F610" s="76"/>
    </row>
    <row r="611" spans="1:6" ht="15.75">
      <c r="A611" s="249"/>
      <c r="B611" s="241"/>
      <c r="C611" s="242"/>
      <c r="D611" s="243"/>
      <c r="E611" s="244"/>
      <c r="F611" s="76"/>
    </row>
    <row r="612" spans="1:6" ht="15.75">
      <c r="A612" s="249"/>
      <c r="B612" s="241"/>
      <c r="C612" s="241"/>
      <c r="D612" s="241"/>
      <c r="E612" s="241"/>
      <c r="F612" s="76"/>
    </row>
    <row r="613" spans="1:6" ht="15.75">
      <c r="A613" s="249"/>
      <c r="B613" s="241"/>
      <c r="C613" s="242"/>
      <c r="D613" s="243"/>
      <c r="E613" s="244"/>
      <c r="F613" s="76"/>
    </row>
    <row r="614" spans="1:6" ht="15.75">
      <c r="A614" s="249"/>
      <c r="B614" s="241"/>
      <c r="C614" s="241"/>
      <c r="D614" s="241"/>
      <c r="E614" s="241"/>
      <c r="F614" s="76"/>
    </row>
    <row r="615" spans="1:6" ht="15.75">
      <c r="A615" s="249"/>
      <c r="B615" s="241"/>
      <c r="C615" s="242"/>
      <c r="D615" s="243"/>
      <c r="E615" s="244"/>
      <c r="F615" s="76"/>
    </row>
    <row r="616" spans="1:6" ht="15.75">
      <c r="A616" s="249"/>
      <c r="B616" s="241"/>
      <c r="C616" s="241"/>
      <c r="D616" s="241"/>
      <c r="E616" s="241"/>
      <c r="F616" s="76"/>
    </row>
    <row r="617" spans="1:6" ht="15.75">
      <c r="A617" s="249"/>
      <c r="B617" s="241"/>
      <c r="C617" s="242"/>
      <c r="D617" s="243"/>
      <c r="E617" s="244"/>
      <c r="F617" s="76"/>
    </row>
    <row r="618" spans="1:6" ht="15.75">
      <c r="A618" s="249"/>
      <c r="B618" s="241"/>
      <c r="C618" s="241"/>
      <c r="D618" s="241"/>
      <c r="E618" s="241"/>
      <c r="F618" s="76"/>
    </row>
    <row r="619" spans="1:6" ht="15.75">
      <c r="A619" s="249"/>
      <c r="B619" s="241"/>
      <c r="C619" s="242"/>
      <c r="D619" s="243"/>
      <c r="E619" s="244"/>
      <c r="F619" s="76"/>
    </row>
    <row r="620" spans="1:6" ht="15.75">
      <c r="A620" s="249"/>
      <c r="B620" s="241"/>
      <c r="C620" s="241"/>
      <c r="D620" s="241"/>
      <c r="E620" s="241"/>
      <c r="F620" s="76"/>
    </row>
    <row r="621" spans="1:6" ht="15.75">
      <c r="A621" s="249"/>
      <c r="B621" s="241"/>
      <c r="C621" s="242"/>
      <c r="D621" s="243"/>
      <c r="E621" s="244"/>
      <c r="F621" s="76"/>
    </row>
    <row r="622" spans="1:6" ht="15.75">
      <c r="A622" s="249"/>
      <c r="B622" s="241"/>
      <c r="C622" s="241"/>
      <c r="D622" s="241"/>
      <c r="E622" s="241"/>
      <c r="F622" s="76"/>
    </row>
    <row r="623" spans="1:6" ht="15.75">
      <c r="A623" s="249"/>
      <c r="B623" s="241"/>
      <c r="C623" s="242"/>
      <c r="D623" s="243"/>
      <c r="E623" s="244"/>
      <c r="F623" s="76"/>
    </row>
    <row r="624" spans="1:6" ht="15.75">
      <c r="A624" s="249"/>
      <c r="B624" s="241"/>
      <c r="C624" s="241"/>
      <c r="D624" s="241"/>
      <c r="E624" s="241"/>
      <c r="F624" s="76"/>
    </row>
    <row r="625" spans="1:6" ht="15.75">
      <c r="A625" s="249"/>
      <c r="B625" s="241"/>
      <c r="C625" s="242"/>
      <c r="D625" s="243"/>
      <c r="E625" s="244"/>
      <c r="F625" s="76"/>
    </row>
    <row r="626" spans="1:6" ht="15.75">
      <c r="A626" s="249"/>
      <c r="B626" s="241"/>
      <c r="C626" s="241"/>
      <c r="D626" s="241"/>
      <c r="E626" s="241"/>
      <c r="F626" s="76"/>
    </row>
    <row r="627" spans="1:6" ht="15.75">
      <c r="A627" s="249"/>
      <c r="B627" s="241"/>
      <c r="C627" s="242"/>
      <c r="D627" s="243"/>
      <c r="E627" s="244"/>
      <c r="F627" s="76"/>
    </row>
    <row r="628" spans="1:6" ht="15.75">
      <c r="A628" s="249"/>
      <c r="B628" s="241"/>
      <c r="C628" s="241"/>
      <c r="D628" s="241"/>
      <c r="E628" s="241"/>
      <c r="F628" s="76"/>
    </row>
    <row r="629" spans="1:6" ht="15.75">
      <c r="A629" s="249"/>
      <c r="B629" s="241"/>
      <c r="C629" s="242"/>
      <c r="D629" s="243"/>
      <c r="E629" s="244"/>
      <c r="F629" s="76"/>
    </row>
    <row r="630" spans="1:6" ht="15.75">
      <c r="A630" s="249"/>
      <c r="B630" s="241"/>
      <c r="C630" s="241"/>
      <c r="D630" s="241"/>
      <c r="E630" s="241"/>
      <c r="F630" s="76"/>
    </row>
    <row r="631" spans="1:6" ht="15.75">
      <c r="A631" s="249"/>
      <c r="B631" s="241"/>
      <c r="C631" s="242"/>
      <c r="D631" s="243"/>
      <c r="E631" s="244"/>
      <c r="F631" s="76"/>
    </row>
    <row r="632" spans="1:6" ht="15.75">
      <c r="A632" s="249"/>
      <c r="B632" s="241"/>
      <c r="C632" s="241"/>
      <c r="D632" s="241"/>
      <c r="E632" s="241"/>
      <c r="F632" s="76"/>
    </row>
    <row r="633" spans="1:6" ht="15.75">
      <c r="A633" s="249"/>
      <c r="B633" s="241"/>
      <c r="C633" s="242"/>
      <c r="D633" s="243"/>
      <c r="E633" s="244"/>
      <c r="F633" s="76"/>
    </row>
    <row r="634" spans="1:6" ht="15.75">
      <c r="A634" s="249"/>
      <c r="B634" s="241"/>
      <c r="C634" s="241"/>
      <c r="D634" s="241"/>
      <c r="E634" s="241"/>
      <c r="F634" s="76"/>
    </row>
    <row r="635" spans="1:6" ht="15.75">
      <c r="A635" s="249"/>
      <c r="B635" s="241"/>
      <c r="C635" s="242"/>
      <c r="D635" s="243"/>
      <c r="E635" s="244"/>
      <c r="F635" s="76"/>
    </row>
    <row r="636" spans="1:6" ht="15.75">
      <c r="A636" s="249"/>
      <c r="B636" s="241"/>
      <c r="C636" s="241"/>
      <c r="D636" s="241"/>
      <c r="E636" s="241"/>
      <c r="F636" s="76"/>
    </row>
    <row r="637" spans="1:6" ht="15.75">
      <c r="A637" s="249"/>
      <c r="B637" s="241"/>
      <c r="C637" s="242"/>
      <c r="D637" s="243"/>
      <c r="E637" s="244"/>
      <c r="F637" s="76"/>
    </row>
    <row r="638" spans="1:6" ht="15.75">
      <c r="A638" s="249"/>
      <c r="B638" s="241"/>
      <c r="C638" s="241"/>
      <c r="D638" s="241"/>
      <c r="E638" s="241"/>
      <c r="F638" s="76"/>
    </row>
    <row r="639" spans="1:6" ht="15.75">
      <c r="A639" s="249"/>
      <c r="B639" s="241"/>
      <c r="C639" s="242"/>
      <c r="D639" s="243"/>
      <c r="E639" s="244"/>
      <c r="F639" s="76"/>
    </row>
    <row r="640" spans="1:6" ht="15.75">
      <c r="A640" s="249"/>
      <c r="B640" s="241"/>
      <c r="C640" s="241"/>
      <c r="D640" s="241"/>
      <c r="E640" s="241"/>
      <c r="F640" s="76"/>
    </row>
    <row r="641" spans="1:6" ht="15.75">
      <c r="A641" s="249"/>
      <c r="B641" s="241"/>
      <c r="C641" s="242"/>
      <c r="D641" s="243"/>
      <c r="E641" s="244"/>
      <c r="F641" s="76"/>
    </row>
    <row r="642" spans="1:6" ht="15.75">
      <c r="A642" s="249"/>
      <c r="B642" s="241"/>
      <c r="C642" s="241"/>
      <c r="D642" s="241"/>
      <c r="E642" s="241"/>
      <c r="F642" s="76"/>
    </row>
    <row r="643" spans="1:6" ht="15.75">
      <c r="A643" s="249"/>
      <c r="B643" s="241"/>
      <c r="C643" s="242"/>
      <c r="D643" s="243"/>
      <c r="E643" s="244"/>
      <c r="F643" s="76"/>
    </row>
    <row r="644" spans="1:6" ht="15.75">
      <c r="A644" s="249"/>
      <c r="B644" s="241"/>
      <c r="C644" s="241"/>
      <c r="D644" s="241"/>
      <c r="E644" s="241"/>
      <c r="F644" s="76"/>
    </row>
    <row r="645" spans="1:6" ht="15.75">
      <c r="A645" s="249"/>
      <c r="B645" s="241"/>
      <c r="C645" s="242"/>
      <c r="D645" s="243"/>
      <c r="E645" s="244"/>
      <c r="F645" s="76"/>
    </row>
    <row r="646" spans="1:6" ht="15.75">
      <c r="A646" s="249"/>
      <c r="B646" s="241"/>
      <c r="C646" s="241"/>
      <c r="D646" s="241"/>
      <c r="E646" s="241"/>
      <c r="F646" s="76"/>
    </row>
    <row r="647" spans="1:6" ht="15.75">
      <c r="A647" s="249"/>
      <c r="B647" s="241"/>
      <c r="C647" s="242"/>
      <c r="D647" s="243"/>
      <c r="E647" s="244"/>
      <c r="F647" s="76"/>
    </row>
    <row r="648" spans="1:6" ht="15.75">
      <c r="A648" s="249"/>
      <c r="B648" s="241"/>
      <c r="C648" s="241"/>
      <c r="D648" s="241"/>
      <c r="E648" s="241"/>
      <c r="F648" s="76"/>
    </row>
    <row r="649" spans="1:6" ht="15.75">
      <c r="A649" s="249"/>
      <c r="B649" s="241"/>
      <c r="C649" s="242"/>
      <c r="D649" s="243"/>
      <c r="E649" s="244"/>
      <c r="F649" s="76"/>
    </row>
    <row r="650" spans="1:6" ht="15.75">
      <c r="A650" s="249"/>
      <c r="B650" s="241"/>
      <c r="C650" s="241"/>
      <c r="D650" s="241"/>
      <c r="E650" s="241"/>
      <c r="F650" s="76"/>
    </row>
    <row r="651" spans="1:6" ht="15.75">
      <c r="A651" s="249"/>
      <c r="B651" s="241"/>
      <c r="C651" s="242"/>
      <c r="D651" s="243"/>
      <c r="E651" s="244"/>
      <c r="F651" s="76"/>
    </row>
    <row r="652" spans="1:6" ht="15.75">
      <c r="A652" s="249"/>
      <c r="B652" s="241"/>
      <c r="C652" s="241"/>
      <c r="D652" s="241"/>
      <c r="E652" s="241"/>
      <c r="F652" s="76"/>
    </row>
    <row r="653" spans="1:6" ht="15.75">
      <c r="A653" s="249"/>
      <c r="B653" s="241"/>
      <c r="C653" s="242"/>
      <c r="D653" s="243"/>
      <c r="E653" s="244"/>
      <c r="F653" s="76"/>
    </row>
    <row r="654" spans="1:6" ht="15.75">
      <c r="A654" s="249"/>
      <c r="B654" s="241"/>
      <c r="C654" s="241"/>
      <c r="D654" s="241"/>
      <c r="E654" s="241"/>
      <c r="F654" s="76"/>
    </row>
    <row r="655" spans="1:6" ht="15.75">
      <c r="A655" s="249"/>
      <c r="B655" s="241"/>
      <c r="C655" s="242"/>
      <c r="D655" s="243"/>
      <c r="E655" s="244"/>
      <c r="F655" s="76"/>
    </row>
    <row r="656" spans="1:6" ht="15.75">
      <c r="A656" s="249"/>
      <c r="B656" s="241"/>
      <c r="C656" s="241"/>
      <c r="D656" s="241"/>
      <c r="E656" s="241"/>
      <c r="F656" s="76"/>
    </row>
    <row r="657" spans="1:6" ht="15.75">
      <c r="A657" s="249"/>
      <c r="B657" s="241"/>
      <c r="C657" s="242"/>
      <c r="D657" s="243"/>
      <c r="E657" s="244"/>
      <c r="F657" s="76"/>
    </row>
    <row r="658" spans="1:6" ht="15.75">
      <c r="A658" s="249"/>
      <c r="B658" s="241"/>
      <c r="C658" s="241"/>
      <c r="D658" s="241"/>
      <c r="E658" s="241"/>
      <c r="F658" s="76"/>
    </row>
    <row r="659" spans="1:6" ht="15.75">
      <c r="A659" s="249"/>
      <c r="B659" s="241"/>
      <c r="C659" s="242"/>
      <c r="D659" s="243"/>
      <c r="E659" s="244"/>
      <c r="F659" s="76"/>
    </row>
    <row r="660" spans="1:6" ht="15.75">
      <c r="A660" s="249"/>
      <c r="B660" s="241"/>
      <c r="C660" s="241"/>
      <c r="D660" s="241"/>
      <c r="E660" s="241"/>
      <c r="F660" s="76"/>
    </row>
    <row r="661" spans="1:6" ht="15.75">
      <c r="A661" s="249"/>
      <c r="B661" s="241"/>
      <c r="C661" s="242"/>
      <c r="D661" s="243"/>
      <c r="E661" s="244"/>
      <c r="F661" s="76"/>
    </row>
    <row r="662" spans="1:6" ht="15.75">
      <c r="A662" s="249"/>
      <c r="B662" s="241"/>
      <c r="C662" s="241"/>
      <c r="D662" s="241"/>
      <c r="E662" s="241"/>
      <c r="F662" s="76"/>
    </row>
    <row r="663" spans="1:6" ht="15.75">
      <c r="A663" s="249"/>
      <c r="B663" s="241"/>
      <c r="C663" s="242"/>
      <c r="D663" s="243"/>
      <c r="E663" s="244"/>
      <c r="F663" s="76"/>
    </row>
    <row r="664" spans="1:6" ht="15.75">
      <c r="A664" s="249"/>
      <c r="B664" s="241"/>
      <c r="C664" s="241"/>
      <c r="D664" s="241"/>
      <c r="E664" s="241"/>
      <c r="F664" s="76"/>
    </row>
    <row r="665" spans="1:6" ht="15.75">
      <c r="A665" s="249"/>
      <c r="B665" s="241"/>
      <c r="C665" s="242"/>
      <c r="D665" s="243"/>
      <c r="E665" s="244"/>
      <c r="F665" s="76"/>
    </row>
    <row r="666" spans="1:6" ht="15.75">
      <c r="A666" s="249"/>
      <c r="B666" s="241"/>
      <c r="C666" s="241"/>
      <c r="D666" s="241"/>
      <c r="E666" s="241"/>
      <c r="F666" s="76"/>
    </row>
    <row r="667" spans="1:6" ht="15.75">
      <c r="A667" s="249"/>
      <c r="B667" s="241"/>
      <c r="C667" s="242"/>
      <c r="D667" s="243"/>
      <c r="E667" s="244"/>
      <c r="F667" s="76"/>
    </row>
    <row r="668" spans="1:6" ht="15.75">
      <c r="A668" s="249"/>
      <c r="B668" s="241"/>
      <c r="C668" s="241"/>
      <c r="D668" s="241"/>
      <c r="E668" s="241"/>
      <c r="F668" s="76"/>
    </row>
    <row r="669" spans="1:6" ht="15.75">
      <c r="A669" s="249"/>
      <c r="B669" s="241"/>
      <c r="C669" s="242"/>
      <c r="D669" s="243"/>
      <c r="E669" s="244"/>
      <c r="F669" s="76"/>
    </row>
    <row r="670" spans="1:6" ht="15.75">
      <c r="A670" s="249"/>
      <c r="B670" s="241"/>
      <c r="C670" s="241"/>
      <c r="D670" s="241"/>
      <c r="E670" s="241"/>
      <c r="F670" s="76"/>
    </row>
    <row r="671" spans="1:6" ht="15.75">
      <c r="A671" s="249"/>
      <c r="B671" s="241"/>
      <c r="C671" s="242"/>
      <c r="D671" s="243"/>
      <c r="E671" s="244"/>
      <c r="F671" s="76"/>
    </row>
    <row r="672" spans="1:6" ht="15.75">
      <c r="A672" s="249"/>
      <c r="B672" s="241"/>
      <c r="C672" s="241"/>
      <c r="D672" s="241"/>
      <c r="E672" s="241"/>
      <c r="F672" s="76"/>
    </row>
    <row r="673" spans="1:6" ht="15.75">
      <c r="A673" s="249"/>
      <c r="B673" s="241"/>
      <c r="C673" s="242"/>
      <c r="D673" s="243"/>
      <c r="E673" s="244"/>
      <c r="F673" s="76"/>
    </row>
    <row r="674" spans="1:6" ht="15.75">
      <c r="A674" s="249"/>
      <c r="B674" s="241"/>
      <c r="C674" s="241"/>
      <c r="D674" s="241"/>
      <c r="E674" s="241"/>
      <c r="F674" s="76"/>
    </row>
    <row r="675" spans="1:6" ht="15.75">
      <c r="A675" s="249"/>
      <c r="B675" s="241"/>
      <c r="C675" s="242"/>
      <c r="D675" s="243"/>
      <c r="E675" s="244"/>
      <c r="F675" s="76"/>
    </row>
    <row r="676" spans="1:6" ht="15.75">
      <c r="A676" s="249"/>
      <c r="B676" s="241"/>
      <c r="C676" s="241"/>
      <c r="D676" s="241"/>
      <c r="E676" s="241"/>
      <c r="F676" s="76"/>
    </row>
    <row r="677" spans="1:6" ht="15.75">
      <c r="A677" s="249"/>
      <c r="B677" s="241"/>
      <c r="C677" s="242"/>
      <c r="D677" s="243"/>
      <c r="E677" s="244"/>
      <c r="F677" s="76"/>
    </row>
    <row r="678" spans="1:6" ht="15.75">
      <c r="A678" s="249"/>
      <c r="B678" s="241"/>
      <c r="C678" s="241"/>
      <c r="D678" s="241"/>
      <c r="E678" s="241"/>
      <c r="F678" s="76"/>
    </row>
    <row r="679" spans="1:6" ht="15.75">
      <c r="A679" s="249"/>
      <c r="B679" s="241"/>
      <c r="C679" s="242"/>
      <c r="D679" s="243"/>
      <c r="E679" s="244"/>
      <c r="F679" s="76"/>
    </row>
    <row r="680" spans="1:6" ht="15.75">
      <c r="A680" s="249"/>
      <c r="B680" s="241"/>
      <c r="C680" s="241"/>
      <c r="D680" s="241"/>
      <c r="E680" s="241"/>
      <c r="F680" s="76"/>
    </row>
    <row r="681" spans="1:6" ht="15.75">
      <c r="A681" s="249"/>
      <c r="B681" s="241"/>
      <c r="C681" s="242"/>
      <c r="D681" s="243"/>
      <c r="E681" s="244"/>
      <c r="F681" s="76"/>
    </row>
    <row r="682" spans="1:6" ht="15.75">
      <c r="A682" s="249"/>
      <c r="B682" s="241"/>
      <c r="C682" s="241"/>
      <c r="D682" s="241"/>
      <c r="E682" s="241"/>
      <c r="F682" s="76"/>
    </row>
    <row r="683" spans="1:6" ht="15.75">
      <c r="A683" s="249"/>
      <c r="B683" s="241"/>
      <c r="C683" s="242"/>
      <c r="D683" s="243"/>
      <c r="E683" s="244"/>
      <c r="F683" s="76"/>
    </row>
    <row r="684" spans="1:6" ht="15.75">
      <c r="A684" s="249"/>
      <c r="B684" s="241"/>
      <c r="C684" s="241"/>
      <c r="D684" s="241"/>
      <c r="E684" s="241"/>
      <c r="F684" s="76"/>
    </row>
    <row r="685" spans="1:6" ht="15.75">
      <c r="A685" s="249"/>
      <c r="B685" s="241"/>
      <c r="C685" s="242"/>
      <c r="D685" s="243"/>
      <c r="E685" s="244"/>
      <c r="F685" s="76"/>
    </row>
    <row r="686" spans="1:6" ht="15.75">
      <c r="A686" s="249"/>
      <c r="B686" s="241"/>
      <c r="C686" s="241"/>
      <c r="D686" s="241"/>
      <c r="E686" s="241"/>
      <c r="F686" s="76"/>
    </row>
    <row r="687" spans="1:6" ht="15.75">
      <c r="A687" s="249"/>
      <c r="B687" s="241"/>
      <c r="C687" s="242"/>
      <c r="D687" s="243"/>
      <c r="E687" s="244"/>
      <c r="F687" s="76"/>
    </row>
    <row r="688" spans="1:6" ht="15.75">
      <c r="A688" s="249"/>
      <c r="B688" s="241"/>
      <c r="C688" s="241"/>
      <c r="D688" s="241"/>
      <c r="E688" s="241"/>
      <c r="F688" s="76"/>
    </row>
    <row r="689" spans="1:6" ht="15.75">
      <c r="A689" s="249"/>
      <c r="B689" s="241"/>
      <c r="C689" s="242"/>
      <c r="D689" s="243"/>
      <c r="E689" s="244"/>
      <c r="F689" s="76"/>
    </row>
    <row r="690" spans="1:6" ht="15.75">
      <c r="A690" s="249"/>
      <c r="B690" s="241"/>
      <c r="C690" s="241"/>
      <c r="D690" s="241"/>
      <c r="E690" s="241"/>
      <c r="F690" s="76"/>
    </row>
    <row r="691" spans="1:6" ht="15.75">
      <c r="A691" s="249"/>
      <c r="B691" s="241"/>
      <c r="C691" s="242"/>
      <c r="D691" s="243"/>
      <c r="E691" s="244"/>
      <c r="F691" s="76"/>
    </row>
    <row r="692" spans="1:6" ht="15.75">
      <c r="A692" s="249"/>
      <c r="B692" s="241"/>
      <c r="C692" s="241"/>
      <c r="D692" s="241"/>
      <c r="E692" s="241"/>
      <c r="F692" s="76"/>
    </row>
    <row r="693" spans="1:6" ht="15.75">
      <c r="A693" s="249"/>
      <c r="B693" s="241"/>
      <c r="C693" s="242"/>
      <c r="D693" s="243"/>
      <c r="E693" s="244"/>
      <c r="F693" s="76"/>
    </row>
    <row r="694" spans="1:6" ht="15.75">
      <c r="A694" s="249"/>
      <c r="B694" s="241"/>
      <c r="C694" s="241"/>
      <c r="D694" s="241"/>
      <c r="E694" s="241"/>
      <c r="F694" s="76"/>
    </row>
    <row r="695" spans="1:6" ht="15.75">
      <c r="A695" s="249"/>
      <c r="B695" s="241"/>
      <c r="C695" s="242"/>
      <c r="D695" s="243"/>
      <c r="E695" s="244"/>
      <c r="F695" s="76"/>
    </row>
    <row r="696" spans="1:6" ht="15.75">
      <c r="A696" s="249"/>
      <c r="B696" s="241"/>
      <c r="C696" s="241"/>
      <c r="D696" s="241"/>
      <c r="E696" s="241"/>
      <c r="F696" s="76"/>
    </row>
    <row r="697" spans="1:6" ht="15.75">
      <c r="A697" s="249"/>
      <c r="B697" s="241"/>
      <c r="C697" s="242"/>
      <c r="D697" s="243"/>
      <c r="E697" s="244"/>
      <c r="F697" s="76"/>
    </row>
    <row r="698" spans="1:6" ht="15.75">
      <c r="A698" s="249"/>
      <c r="B698" s="241"/>
      <c r="C698" s="241"/>
      <c r="D698" s="241"/>
      <c r="E698" s="241"/>
      <c r="F698" s="76"/>
    </row>
    <row r="699" spans="1:6" ht="15.75">
      <c r="A699" s="249"/>
      <c r="B699" s="241"/>
      <c r="C699" s="242"/>
      <c r="D699" s="243"/>
      <c r="E699" s="244"/>
      <c r="F699" s="76"/>
    </row>
    <row r="700" spans="1:6" ht="15.75">
      <c r="A700" s="249"/>
      <c r="B700" s="241"/>
      <c r="C700" s="241"/>
      <c r="D700" s="241"/>
      <c r="E700" s="241"/>
      <c r="F700" s="76"/>
    </row>
    <row r="701" spans="1:6" ht="15.75">
      <c r="A701" s="249"/>
      <c r="B701" s="241"/>
      <c r="C701" s="242"/>
      <c r="D701" s="243"/>
      <c r="E701" s="244"/>
      <c r="F701" s="76"/>
    </row>
    <row r="702" spans="1:6" ht="15.75">
      <c r="A702" s="249"/>
      <c r="B702" s="241"/>
      <c r="C702" s="241"/>
      <c r="D702" s="241"/>
      <c r="E702" s="241"/>
      <c r="F702" s="76"/>
    </row>
    <row r="703" spans="1:6" ht="15.75">
      <c r="A703" s="249"/>
      <c r="B703" s="241"/>
      <c r="C703" s="242"/>
      <c r="D703" s="243"/>
      <c r="E703" s="244"/>
      <c r="F703" s="76"/>
    </row>
    <row r="704" spans="1:6" ht="15.75">
      <c r="A704" s="249"/>
      <c r="B704" s="241"/>
      <c r="C704" s="241"/>
      <c r="D704" s="241"/>
      <c r="E704" s="241"/>
      <c r="F704" s="76"/>
    </row>
    <row r="705" spans="1:6" ht="15.75">
      <c r="A705" s="249"/>
      <c r="B705" s="241"/>
      <c r="C705" s="242"/>
      <c r="D705" s="243"/>
      <c r="E705" s="244"/>
      <c r="F705" s="76"/>
    </row>
    <row r="706" spans="1:6" ht="15.75">
      <c r="A706" s="249"/>
      <c r="B706" s="241"/>
      <c r="C706" s="241"/>
      <c r="D706" s="241"/>
      <c r="E706" s="241"/>
      <c r="F706" s="76"/>
    </row>
    <row r="707" spans="1:6" ht="15.75">
      <c r="A707" s="249"/>
      <c r="B707" s="241"/>
      <c r="C707" s="242"/>
      <c r="D707" s="243"/>
      <c r="E707" s="244"/>
      <c r="F707" s="76"/>
    </row>
    <row r="708" spans="1:6" ht="15.75">
      <c r="A708" s="249"/>
      <c r="B708" s="241"/>
      <c r="C708" s="241"/>
      <c r="D708" s="241"/>
      <c r="E708" s="241"/>
      <c r="F708" s="76"/>
    </row>
    <row r="709" spans="1:6" ht="15.75">
      <c r="A709" s="249"/>
      <c r="B709" s="241"/>
      <c r="C709" s="242"/>
      <c r="D709" s="243"/>
      <c r="E709" s="244"/>
      <c r="F709" s="76"/>
    </row>
    <row r="710" spans="1:6" ht="15.75">
      <c r="A710" s="249"/>
      <c r="B710" s="241"/>
      <c r="C710" s="241"/>
      <c r="D710" s="241"/>
      <c r="E710" s="241"/>
      <c r="F710" s="76"/>
    </row>
    <row r="711" spans="1:6" ht="15.75">
      <c r="A711" s="249"/>
      <c r="B711" s="241"/>
      <c r="C711" s="242"/>
      <c r="D711" s="243"/>
      <c r="E711" s="244"/>
      <c r="F711" s="76"/>
    </row>
    <row r="712" spans="1:6" ht="15.75">
      <c r="A712" s="249"/>
      <c r="B712" s="241"/>
      <c r="C712" s="241"/>
      <c r="D712" s="241"/>
      <c r="E712" s="241"/>
      <c r="F712" s="76"/>
    </row>
    <row r="713" spans="1:6" ht="15.75">
      <c r="A713" s="249"/>
      <c r="B713" s="241"/>
      <c r="C713" s="242"/>
      <c r="D713" s="243"/>
      <c r="E713" s="244"/>
      <c r="F713" s="76"/>
    </row>
    <row r="714" spans="1:6" ht="15.75">
      <c r="A714" s="249"/>
      <c r="B714" s="241"/>
      <c r="C714" s="241"/>
      <c r="D714" s="241"/>
      <c r="E714" s="241"/>
      <c r="F714" s="76"/>
    </row>
    <row r="715" spans="1:6" ht="15.75">
      <c r="A715" s="249"/>
      <c r="B715" s="241"/>
      <c r="C715" s="242"/>
      <c r="D715" s="243"/>
      <c r="E715" s="244"/>
      <c r="F715" s="76"/>
    </row>
    <row r="716" spans="1:6" ht="15.75">
      <c r="A716" s="249"/>
      <c r="B716" s="241"/>
      <c r="C716" s="241"/>
      <c r="D716" s="241"/>
      <c r="E716" s="241"/>
      <c r="F716" s="76"/>
    </row>
    <row r="717" spans="1:6" ht="15.75">
      <c r="A717" s="249"/>
      <c r="B717" s="241"/>
      <c r="C717" s="242"/>
      <c r="D717" s="243"/>
      <c r="E717" s="244"/>
      <c r="F717" s="76"/>
    </row>
    <row r="718" spans="1:6" ht="15.75">
      <c r="A718" s="249"/>
      <c r="B718" s="241"/>
      <c r="C718" s="241"/>
      <c r="D718" s="241"/>
      <c r="E718" s="241"/>
      <c r="F718" s="76"/>
    </row>
    <row r="719" spans="1:6" ht="15.75">
      <c r="A719" s="249"/>
      <c r="B719" s="241"/>
      <c r="C719" s="242"/>
      <c r="D719" s="243"/>
      <c r="E719" s="244"/>
      <c r="F719" s="76"/>
    </row>
    <row r="720" spans="1:6" ht="15.75">
      <c r="A720" s="249"/>
      <c r="B720" s="241"/>
      <c r="C720" s="241"/>
      <c r="D720" s="241"/>
      <c r="E720" s="241"/>
      <c r="F720" s="76"/>
    </row>
    <row r="721" spans="1:6" ht="15.75">
      <c r="A721" s="249"/>
      <c r="B721" s="241"/>
      <c r="C721" s="242"/>
      <c r="D721" s="243"/>
      <c r="E721" s="244"/>
      <c r="F721" s="76"/>
    </row>
    <row r="722" spans="1:6" ht="15.75">
      <c r="A722" s="249"/>
      <c r="B722" s="241"/>
      <c r="C722" s="241"/>
      <c r="D722" s="241"/>
      <c r="E722" s="241"/>
      <c r="F722" s="76"/>
    </row>
    <row r="723" spans="1:6" ht="15.75">
      <c r="A723" s="249"/>
      <c r="B723" s="241"/>
      <c r="C723" s="242"/>
      <c r="D723" s="243"/>
      <c r="E723" s="244"/>
      <c r="F723" s="76"/>
    </row>
    <row r="724" spans="1:6" ht="15.75">
      <c r="A724" s="249"/>
      <c r="B724" s="241"/>
      <c r="C724" s="241"/>
      <c r="D724" s="241"/>
      <c r="E724" s="241"/>
      <c r="F724" s="76"/>
    </row>
    <row r="725" spans="1:6" ht="15.75">
      <c r="A725" s="249"/>
      <c r="B725" s="241"/>
      <c r="C725" s="242"/>
      <c r="D725" s="243"/>
      <c r="E725" s="244"/>
      <c r="F725" s="76"/>
    </row>
    <row r="726" spans="1:6" ht="15.75">
      <c r="A726" s="249"/>
      <c r="B726" s="241"/>
      <c r="C726" s="241"/>
      <c r="D726" s="241"/>
      <c r="E726" s="241"/>
      <c r="F726" s="76"/>
    </row>
    <row r="727" spans="1:6" ht="15.75">
      <c r="A727" s="249"/>
      <c r="B727" s="241"/>
      <c r="C727" s="242"/>
      <c r="D727" s="243"/>
      <c r="E727" s="244"/>
      <c r="F727" s="76"/>
    </row>
    <row r="728" spans="1:6" ht="15.75">
      <c r="A728" s="249"/>
      <c r="B728" s="241"/>
      <c r="C728" s="241"/>
      <c r="D728" s="241"/>
      <c r="E728" s="241"/>
      <c r="F728" s="76"/>
    </row>
    <row r="729" spans="1:6" ht="15.75">
      <c r="A729" s="249"/>
      <c r="B729" s="241"/>
      <c r="C729" s="242"/>
      <c r="D729" s="243"/>
      <c r="E729" s="244"/>
      <c r="F729" s="76"/>
    </row>
    <row r="730" spans="1:6" ht="15.75">
      <c r="A730" s="249"/>
      <c r="B730" s="241"/>
      <c r="C730" s="241"/>
      <c r="D730" s="241"/>
      <c r="E730" s="241"/>
      <c r="F730" s="76"/>
    </row>
    <row r="731" spans="1:6" ht="15.75">
      <c r="A731" s="249"/>
      <c r="B731" s="241"/>
      <c r="C731" s="242"/>
      <c r="D731" s="243"/>
      <c r="E731" s="244"/>
      <c r="F731" s="76"/>
    </row>
    <row r="732" spans="1:6" ht="15.75">
      <c r="A732" s="249"/>
      <c r="B732" s="241"/>
      <c r="C732" s="241"/>
      <c r="D732" s="241"/>
      <c r="E732" s="241"/>
      <c r="F732" s="76"/>
    </row>
    <row r="733" spans="1:6" ht="15.75">
      <c r="A733" s="249"/>
      <c r="B733" s="241"/>
      <c r="C733" s="242"/>
      <c r="D733" s="243"/>
      <c r="E733" s="244"/>
      <c r="F733" s="76"/>
    </row>
    <row r="734" spans="1:6" ht="15.75">
      <c r="A734" s="249"/>
      <c r="B734" s="241"/>
      <c r="C734" s="241"/>
      <c r="D734" s="241"/>
      <c r="E734" s="241"/>
      <c r="F734" s="76"/>
    </row>
    <row r="735" spans="1:6" ht="15.75">
      <c r="A735" s="249"/>
      <c r="B735" s="241"/>
      <c r="C735" s="242"/>
      <c r="D735" s="243"/>
      <c r="E735" s="244"/>
      <c r="F735" s="76"/>
    </row>
    <row r="736" spans="1:6" ht="15.75">
      <c r="A736" s="249"/>
      <c r="B736" s="241"/>
      <c r="C736" s="241"/>
      <c r="D736" s="241"/>
      <c r="E736" s="241"/>
      <c r="F736" s="76"/>
    </row>
    <row r="737" spans="1:6" ht="15.75">
      <c r="A737" s="249"/>
      <c r="B737" s="241"/>
      <c r="C737" s="242"/>
      <c r="D737" s="243"/>
      <c r="E737" s="244"/>
      <c r="F737" s="76"/>
    </row>
    <row r="738" spans="1:6" ht="15.75">
      <c r="A738" s="249"/>
      <c r="B738" s="241"/>
      <c r="C738" s="241"/>
      <c r="D738" s="241"/>
      <c r="E738" s="241"/>
      <c r="F738" s="76"/>
    </row>
    <row r="739" spans="1:6" ht="15.75">
      <c r="A739" s="249"/>
      <c r="B739" s="241"/>
      <c r="C739" s="242"/>
      <c r="D739" s="243"/>
      <c r="E739" s="244"/>
      <c r="F739" s="76"/>
    </row>
    <row r="740" spans="1:6" ht="15.75">
      <c r="A740" s="249"/>
      <c r="B740" s="241"/>
      <c r="C740" s="241"/>
      <c r="D740" s="241"/>
      <c r="E740" s="241"/>
      <c r="F740" s="76"/>
    </row>
    <row r="741" spans="1:6" ht="15.75">
      <c r="A741" s="249"/>
      <c r="B741" s="241"/>
      <c r="C741" s="242"/>
      <c r="D741" s="243"/>
      <c r="E741" s="244"/>
      <c r="F741" s="76"/>
    </row>
    <row r="742" spans="1:6" ht="15.75">
      <c r="A742" s="249"/>
      <c r="B742" s="241"/>
      <c r="C742" s="241"/>
      <c r="D742" s="241"/>
      <c r="E742" s="241"/>
      <c r="F742" s="76"/>
    </row>
    <row r="743" spans="1:6" ht="15.75">
      <c r="A743" s="249"/>
      <c r="B743" s="241"/>
      <c r="C743" s="242"/>
      <c r="D743" s="243"/>
      <c r="E743" s="244"/>
      <c r="F743" s="76"/>
    </row>
    <row r="744" spans="1:6" ht="15.75">
      <c r="A744" s="249"/>
      <c r="B744" s="241"/>
      <c r="C744" s="241"/>
      <c r="D744" s="241"/>
      <c r="E744" s="241"/>
      <c r="F744" s="76"/>
    </row>
    <row r="745" spans="1:6" ht="15.75">
      <c r="A745" s="249"/>
      <c r="B745" s="241"/>
      <c r="C745" s="242"/>
      <c r="D745" s="243"/>
      <c r="E745" s="244"/>
      <c r="F745" s="76"/>
    </row>
    <row r="746" spans="1:6" ht="15.75">
      <c r="A746" s="249"/>
      <c r="B746" s="241"/>
      <c r="C746" s="241"/>
      <c r="D746" s="241"/>
      <c r="E746" s="241"/>
      <c r="F746" s="76"/>
    </row>
    <row r="747" spans="1:6" ht="15.75">
      <c r="A747" s="249"/>
      <c r="B747" s="241"/>
      <c r="C747" s="242"/>
      <c r="D747" s="243"/>
      <c r="E747" s="244"/>
      <c r="F747" s="76"/>
    </row>
    <row r="748" spans="1:6" ht="15.75">
      <c r="A748" s="249"/>
      <c r="B748" s="241"/>
      <c r="C748" s="241"/>
      <c r="D748" s="241"/>
      <c r="E748" s="241"/>
      <c r="F748" s="76"/>
    </row>
    <row r="749" spans="1:6" ht="15.75">
      <c r="A749" s="249"/>
      <c r="B749" s="241"/>
      <c r="C749" s="242"/>
      <c r="D749" s="243"/>
      <c r="E749" s="244"/>
      <c r="F749" s="76"/>
    </row>
    <row r="750" spans="1:6" ht="15.75">
      <c r="A750" s="249"/>
      <c r="B750" s="241"/>
      <c r="C750" s="241"/>
      <c r="D750" s="241"/>
      <c r="E750" s="241"/>
      <c r="F750" s="76"/>
    </row>
    <row r="751" spans="1:6" ht="15.75">
      <c r="A751" s="249"/>
      <c r="B751" s="241"/>
      <c r="C751" s="242"/>
      <c r="D751" s="243"/>
      <c r="E751" s="244"/>
      <c r="F751" s="76"/>
    </row>
    <row r="752" spans="1:6" ht="15.75">
      <c r="A752" s="249"/>
      <c r="B752" s="240"/>
      <c r="C752" s="241"/>
      <c r="D752" s="241"/>
      <c r="E752" s="241"/>
      <c r="F752" s="76"/>
    </row>
    <row r="753" spans="1:6" ht="15.75">
      <c r="A753" s="249"/>
      <c r="B753" s="240"/>
      <c r="C753" s="242"/>
      <c r="D753" s="243"/>
      <c r="E753" s="244"/>
      <c r="F753" s="76"/>
    </row>
    <row r="754" spans="1:6" ht="15.75">
      <c r="A754" s="249"/>
      <c r="B754" s="240"/>
      <c r="C754" s="241"/>
      <c r="D754" s="241"/>
      <c r="E754" s="241"/>
      <c r="F754" s="76"/>
    </row>
    <row r="755" spans="1:6" ht="15.75">
      <c r="A755" s="249"/>
      <c r="B755" s="240"/>
      <c r="C755" s="242"/>
      <c r="D755" s="243"/>
      <c r="E755" s="244"/>
      <c r="F755" s="76"/>
    </row>
    <row r="756" spans="1:6" ht="15.75">
      <c r="A756" s="249"/>
      <c r="B756" s="240"/>
      <c r="C756" s="241"/>
      <c r="D756" s="241"/>
      <c r="E756" s="241"/>
      <c r="F756" s="76"/>
    </row>
    <row r="757" spans="1:6" ht="15.75">
      <c r="A757" s="249"/>
      <c r="B757" s="240"/>
      <c r="C757" s="242"/>
      <c r="D757" s="243"/>
      <c r="E757" s="244"/>
      <c r="F757" s="76"/>
    </row>
    <row r="758" spans="1:6" ht="15.75">
      <c r="A758" s="249"/>
      <c r="B758" s="240"/>
      <c r="C758" s="241"/>
      <c r="D758" s="241"/>
      <c r="E758" s="241"/>
      <c r="F758" s="76"/>
    </row>
    <row r="759" spans="1:6" ht="15.75">
      <c r="A759" s="249"/>
      <c r="B759" s="240"/>
      <c r="C759" s="242"/>
      <c r="D759" s="243"/>
      <c r="E759" s="244"/>
      <c r="F759" s="76"/>
    </row>
    <row r="760" spans="1:6" ht="15.75">
      <c r="A760" s="249"/>
      <c r="B760" s="240"/>
      <c r="C760" s="241"/>
      <c r="D760" s="241"/>
      <c r="E760" s="241"/>
      <c r="F760" s="76"/>
    </row>
    <row r="761" spans="1:6" ht="15.75">
      <c r="A761" s="249"/>
      <c r="B761" s="240"/>
      <c r="C761" s="242"/>
      <c r="D761" s="243"/>
      <c r="E761" s="244"/>
      <c r="F761" s="76"/>
    </row>
    <row r="762" spans="1:6" ht="15.75">
      <c r="A762" s="249"/>
      <c r="B762" s="240"/>
      <c r="C762" s="241"/>
      <c r="D762" s="241"/>
      <c r="E762" s="241"/>
      <c r="F762" s="76"/>
    </row>
    <row r="763" spans="1:6" ht="15.75">
      <c r="A763" s="249"/>
      <c r="B763" s="240"/>
      <c r="C763" s="242"/>
      <c r="D763" s="243"/>
      <c r="E763" s="244"/>
      <c r="F763" s="76"/>
    </row>
    <row r="764" spans="1:6" ht="15.75">
      <c r="A764" s="249"/>
      <c r="B764" s="240"/>
      <c r="C764" s="241"/>
      <c r="D764" s="241"/>
      <c r="E764" s="241"/>
      <c r="F764" s="76"/>
    </row>
    <row r="765" spans="1:6" ht="15.75">
      <c r="A765" s="249"/>
      <c r="B765" s="240"/>
      <c r="C765" s="242"/>
      <c r="D765" s="243"/>
      <c r="E765" s="244"/>
      <c r="F765" s="76"/>
    </row>
    <row r="766" spans="1:6" ht="15.75">
      <c r="A766" s="249"/>
      <c r="B766" s="240"/>
      <c r="C766" s="241"/>
      <c r="D766" s="241"/>
      <c r="E766" s="241"/>
      <c r="F766" s="76"/>
    </row>
    <row r="767" spans="1:6" ht="15.75">
      <c r="A767" s="249"/>
      <c r="B767" s="240"/>
      <c r="C767" s="242"/>
      <c r="D767" s="243"/>
      <c r="E767" s="244"/>
      <c r="F767" s="76"/>
    </row>
    <row r="768" spans="1:6" ht="15.75">
      <c r="A768" s="249"/>
      <c r="B768" s="240"/>
      <c r="C768" s="241"/>
      <c r="D768" s="241"/>
      <c r="E768" s="241"/>
      <c r="F768" s="76"/>
    </row>
    <row r="769" spans="1:6" ht="15.75">
      <c r="A769" s="249"/>
      <c r="B769" s="240"/>
      <c r="C769" s="242"/>
      <c r="D769" s="243"/>
      <c r="E769" s="244"/>
      <c r="F769" s="76"/>
    </row>
    <row r="770" spans="1:6" ht="15.75">
      <c r="A770" s="249"/>
      <c r="B770" s="240"/>
      <c r="C770" s="241"/>
      <c r="D770" s="241"/>
      <c r="E770" s="241"/>
      <c r="F770" s="76"/>
    </row>
    <row r="771" spans="1:6" ht="15.75">
      <c r="A771" s="249"/>
      <c r="B771" s="240"/>
      <c r="C771" s="242"/>
      <c r="D771" s="243"/>
      <c r="E771" s="244"/>
      <c r="F771" s="76"/>
    </row>
    <row r="772" spans="1:6" ht="15.75">
      <c r="A772" s="249"/>
      <c r="B772" s="240"/>
      <c r="C772" s="241"/>
      <c r="D772" s="241"/>
      <c r="E772" s="241"/>
      <c r="F772" s="76"/>
    </row>
    <row r="773" spans="1:6" ht="15.75">
      <c r="A773" s="249"/>
      <c r="B773" s="240"/>
      <c r="C773" s="242"/>
      <c r="D773" s="243"/>
      <c r="E773" s="244"/>
      <c r="F773" s="76"/>
    </row>
    <row r="774" spans="1:6" ht="15.75">
      <c r="A774" s="249"/>
      <c r="B774" s="240"/>
      <c r="C774" s="241"/>
      <c r="D774" s="241"/>
      <c r="E774" s="241"/>
      <c r="F774" s="76"/>
    </row>
    <row r="775" spans="1:6" ht="15.75">
      <c r="A775" s="249"/>
      <c r="B775" s="240"/>
      <c r="C775" s="242"/>
      <c r="D775" s="243"/>
      <c r="E775" s="244"/>
      <c r="F775" s="76"/>
    </row>
    <row r="776" spans="1:6" ht="15.75">
      <c r="A776" s="249"/>
      <c r="B776" s="240"/>
      <c r="C776" s="241"/>
      <c r="D776" s="241"/>
      <c r="E776" s="241"/>
      <c r="F776" s="76"/>
    </row>
    <row r="777" spans="1:6" ht="15.75">
      <c r="A777" s="249"/>
      <c r="B777" s="240"/>
      <c r="C777" s="242"/>
      <c r="D777" s="243"/>
      <c r="E777" s="244"/>
      <c r="F777" s="76"/>
    </row>
    <row r="778" spans="1:6" ht="15.75">
      <c r="A778" s="249"/>
      <c r="B778" s="240"/>
      <c r="C778" s="241"/>
      <c r="D778" s="241"/>
      <c r="E778" s="241"/>
      <c r="F778" s="76"/>
    </row>
    <row r="779" spans="1:6" ht="15.75">
      <c r="A779" s="249"/>
      <c r="B779" s="240"/>
      <c r="C779" s="242"/>
      <c r="D779" s="243"/>
      <c r="E779" s="244"/>
      <c r="F779" s="76"/>
    </row>
    <row r="780" spans="1:6" ht="15.75">
      <c r="A780" s="249"/>
      <c r="B780" s="240"/>
      <c r="C780" s="241"/>
      <c r="D780" s="241"/>
      <c r="E780" s="241"/>
      <c r="F780" s="76"/>
    </row>
    <row r="781" spans="1:6" ht="15.75">
      <c r="A781" s="249"/>
      <c r="B781" s="240"/>
      <c r="C781" s="242"/>
      <c r="D781" s="243"/>
      <c r="E781" s="244"/>
      <c r="F781" s="76"/>
    </row>
    <row r="782" spans="1:6" ht="15.75">
      <c r="A782" s="249"/>
      <c r="B782" s="240"/>
      <c r="C782" s="241"/>
      <c r="D782" s="241"/>
      <c r="E782" s="241"/>
      <c r="F782" s="76"/>
    </row>
    <row r="783" spans="1:6" ht="15.75">
      <c r="A783" s="249"/>
      <c r="B783" s="240"/>
      <c r="C783" s="242"/>
      <c r="D783" s="243"/>
      <c r="E783" s="244"/>
      <c r="F783" s="76"/>
    </row>
    <row r="784" spans="1:6" ht="15.75">
      <c r="A784" s="249"/>
      <c r="B784" s="240"/>
      <c r="C784" s="241"/>
      <c r="D784" s="241"/>
      <c r="E784" s="241"/>
      <c r="F784" s="76"/>
    </row>
    <row r="785" spans="1:6" ht="15.75">
      <c r="A785" s="249"/>
      <c r="B785" s="240"/>
      <c r="C785" s="242"/>
      <c r="D785" s="243"/>
      <c r="E785" s="244"/>
      <c r="F785" s="76"/>
    </row>
    <row r="786" spans="1:6" ht="15.75">
      <c r="A786" s="249"/>
      <c r="B786" s="240"/>
      <c r="C786" s="241"/>
      <c r="D786" s="241"/>
      <c r="E786" s="241"/>
      <c r="F786" s="76"/>
    </row>
    <row r="787" spans="1:6" ht="15.75">
      <c r="A787" s="249"/>
      <c r="B787" s="240"/>
      <c r="C787" s="242"/>
      <c r="D787" s="243"/>
      <c r="E787" s="244"/>
      <c r="F787" s="76"/>
    </row>
    <row r="788" spans="1:6" ht="15.75">
      <c r="A788" s="249"/>
      <c r="B788" s="240"/>
      <c r="C788" s="241"/>
      <c r="D788" s="241"/>
      <c r="E788" s="241"/>
      <c r="F788" s="76"/>
    </row>
    <row r="789" spans="1:6" ht="15.75">
      <c r="A789" s="249"/>
      <c r="B789" s="240"/>
      <c r="C789" s="242"/>
      <c r="D789" s="243"/>
      <c r="E789" s="244"/>
      <c r="F789" s="76"/>
    </row>
    <row r="790" spans="1:6" ht="15.75">
      <c r="A790" s="249"/>
      <c r="B790" s="240"/>
      <c r="C790" s="241"/>
      <c r="D790" s="241"/>
      <c r="E790" s="241"/>
      <c r="F790" s="76"/>
    </row>
    <row r="791" spans="1:6" ht="15.75">
      <c r="A791" s="249"/>
      <c r="B791" s="240"/>
      <c r="C791" s="242"/>
      <c r="D791" s="243"/>
      <c r="E791" s="244"/>
      <c r="F791" s="76"/>
    </row>
    <row r="792" spans="1:6" ht="15.75">
      <c r="A792" s="249"/>
      <c r="B792" s="240"/>
      <c r="C792" s="241"/>
      <c r="D792" s="241"/>
      <c r="E792" s="241"/>
      <c r="F792" s="76"/>
    </row>
    <row r="793" spans="1:6" ht="15.75">
      <c r="A793" s="249"/>
      <c r="B793" s="240"/>
      <c r="C793" s="242"/>
      <c r="D793" s="243"/>
      <c r="E793" s="244"/>
      <c r="F793" s="76"/>
    </row>
    <row r="794" spans="1:6" ht="15.75">
      <c r="A794" s="249"/>
      <c r="B794" s="240"/>
      <c r="C794" s="241"/>
      <c r="D794" s="241"/>
      <c r="E794" s="241"/>
      <c r="F794" s="76"/>
    </row>
    <row r="795" spans="1:6" ht="15.75">
      <c r="A795" s="249"/>
      <c r="B795" s="240"/>
      <c r="C795" s="242"/>
      <c r="D795" s="243"/>
      <c r="E795" s="244"/>
      <c r="F795" s="76"/>
    </row>
    <row r="796" spans="1:6" ht="15.75">
      <c r="A796" s="249"/>
      <c r="B796" s="240"/>
      <c r="C796" s="241"/>
      <c r="D796" s="241"/>
      <c r="E796" s="241"/>
      <c r="F796" s="76"/>
    </row>
    <row r="797" spans="1:6" ht="15.75">
      <c r="A797" s="249"/>
      <c r="B797" s="240"/>
      <c r="C797" s="242"/>
      <c r="D797" s="243"/>
      <c r="E797" s="244"/>
      <c r="F797" s="76"/>
    </row>
    <row r="798" spans="1:6" ht="15.75">
      <c r="A798" s="249"/>
      <c r="B798" s="240"/>
      <c r="C798" s="241"/>
      <c r="D798" s="241"/>
      <c r="E798" s="241"/>
      <c r="F798" s="76"/>
    </row>
    <row r="799" spans="1:6" ht="15.75">
      <c r="A799" s="249"/>
      <c r="B799" s="240"/>
      <c r="C799" s="242"/>
      <c r="D799" s="243"/>
      <c r="E799" s="244"/>
      <c r="F799" s="76"/>
    </row>
    <row r="800" spans="1:6" ht="15.75">
      <c r="A800" s="249"/>
      <c r="B800" s="240"/>
      <c r="C800" s="241"/>
      <c r="D800" s="241"/>
      <c r="E800" s="241"/>
      <c r="F800" s="76"/>
    </row>
    <row r="801" spans="1:6" ht="15.75">
      <c r="A801" s="249"/>
      <c r="B801" s="240"/>
      <c r="C801" s="242"/>
      <c r="D801" s="243"/>
      <c r="E801" s="244"/>
      <c r="F801" s="76"/>
    </row>
    <row r="802" spans="1:6" ht="15.75">
      <c r="A802" s="249"/>
      <c r="B802" s="240"/>
      <c r="C802" s="241"/>
      <c r="D802" s="241"/>
      <c r="E802" s="241"/>
      <c r="F802" s="76"/>
    </row>
    <row r="803" spans="1:6" ht="15.75">
      <c r="A803" s="249"/>
      <c r="B803" s="240"/>
      <c r="C803" s="242"/>
      <c r="D803" s="243"/>
      <c r="E803" s="244"/>
      <c r="F803" s="76"/>
    </row>
    <row r="804" spans="1:6" ht="15.75">
      <c r="A804" s="249"/>
      <c r="B804" s="240"/>
      <c r="C804" s="241"/>
      <c r="D804" s="241"/>
      <c r="E804" s="241"/>
      <c r="F804" s="76"/>
    </row>
    <row r="805" spans="1:6" ht="15.75">
      <c r="A805" s="249"/>
      <c r="B805" s="240"/>
      <c r="C805" s="242"/>
      <c r="D805" s="243"/>
      <c r="E805" s="244"/>
      <c r="F805" s="76"/>
    </row>
    <row r="806" spans="1:6" ht="15.75">
      <c r="A806" s="249"/>
      <c r="B806" s="240"/>
      <c r="C806" s="241"/>
      <c r="D806" s="241"/>
      <c r="E806" s="241"/>
      <c r="F806" s="76"/>
    </row>
    <row r="807" spans="1:6" ht="15.75">
      <c r="A807" s="249"/>
      <c r="B807" s="240"/>
      <c r="C807" s="242"/>
      <c r="D807" s="243"/>
      <c r="E807" s="244"/>
      <c r="F807" s="76"/>
    </row>
    <row r="808" spans="1:6" ht="15.75">
      <c r="A808" s="249"/>
      <c r="B808" s="240"/>
      <c r="C808" s="241"/>
      <c r="D808" s="241"/>
      <c r="E808" s="241"/>
      <c r="F808" s="76"/>
    </row>
    <row r="809" spans="1:6" ht="15.75">
      <c r="A809" s="249"/>
      <c r="B809" s="240"/>
      <c r="C809" s="242"/>
      <c r="D809" s="243"/>
      <c r="E809" s="244"/>
      <c r="F809" s="76"/>
    </row>
    <row r="810" spans="1:6" ht="15.75">
      <c r="A810" s="249"/>
      <c r="B810" s="240"/>
      <c r="C810" s="241"/>
      <c r="D810" s="241"/>
      <c r="E810" s="241"/>
      <c r="F810" s="76"/>
    </row>
    <row r="811" spans="1:6" ht="15.75">
      <c r="A811" s="249"/>
      <c r="B811" s="240"/>
      <c r="C811" s="242"/>
      <c r="D811" s="243"/>
      <c r="E811" s="244"/>
      <c r="F811" s="76"/>
    </row>
    <row r="812" spans="1:6" ht="15.75">
      <c r="A812" s="249"/>
      <c r="B812" s="240"/>
      <c r="C812" s="241"/>
      <c r="D812" s="241"/>
      <c r="E812" s="241"/>
      <c r="F812" s="76"/>
    </row>
    <row r="813" spans="1:6" ht="15.75">
      <c r="A813" s="249"/>
      <c r="B813" s="241"/>
      <c r="C813" s="242"/>
      <c r="D813" s="243"/>
      <c r="E813" s="244"/>
      <c r="F813" s="76"/>
    </row>
    <row r="814" spans="1:6" ht="15.75">
      <c r="A814" s="249"/>
      <c r="B814" s="241"/>
      <c r="C814" s="241"/>
      <c r="D814" s="241"/>
      <c r="E814" s="241"/>
      <c r="F814" s="76"/>
    </row>
    <row r="815" spans="1:6" ht="15.75">
      <c r="A815" s="249"/>
      <c r="B815" s="241"/>
      <c r="C815" s="242"/>
      <c r="D815" s="243"/>
      <c r="E815" s="244"/>
      <c r="F815" s="76"/>
    </row>
    <row r="816" spans="1:6" ht="15.75">
      <c r="A816" s="249"/>
      <c r="B816" s="241"/>
      <c r="C816" s="241"/>
      <c r="D816" s="241"/>
      <c r="E816" s="241"/>
      <c r="F816" s="76"/>
    </row>
    <row r="817" spans="1:6" ht="15.75">
      <c r="A817" s="249"/>
      <c r="B817" s="241"/>
      <c r="C817" s="242"/>
      <c r="D817" s="243"/>
      <c r="E817" s="244"/>
      <c r="F817" s="76"/>
    </row>
    <row r="818" spans="1:6" ht="15.75">
      <c r="A818" s="249"/>
      <c r="B818" s="241"/>
      <c r="C818" s="241"/>
      <c r="D818" s="241"/>
      <c r="E818" s="241"/>
      <c r="F818" s="76"/>
    </row>
    <row r="819" spans="1:6" ht="15.75">
      <c r="A819" s="249"/>
      <c r="B819" s="241"/>
      <c r="C819" s="242"/>
      <c r="D819" s="243"/>
      <c r="E819" s="244"/>
      <c r="F819" s="76"/>
    </row>
    <row r="820" spans="1:6" ht="15.75">
      <c r="A820" s="249"/>
      <c r="B820" s="241"/>
      <c r="C820" s="241"/>
      <c r="D820" s="241"/>
      <c r="E820" s="241"/>
      <c r="F820" s="76"/>
    </row>
    <row r="821" spans="1:6" ht="15.75">
      <c r="A821" s="249"/>
      <c r="B821" s="241"/>
      <c r="C821" s="242"/>
      <c r="D821" s="243"/>
      <c r="E821" s="244"/>
      <c r="F821" s="76"/>
    </row>
    <row r="822" spans="1:6" ht="15.75">
      <c r="A822" s="249"/>
      <c r="B822" s="241"/>
      <c r="C822" s="241"/>
      <c r="D822" s="241"/>
      <c r="E822" s="241"/>
      <c r="F822" s="76"/>
    </row>
    <row r="823" spans="1:6" ht="15.75">
      <c r="A823" s="249"/>
      <c r="B823" s="241"/>
      <c r="C823" s="242"/>
      <c r="D823" s="243"/>
      <c r="E823" s="244"/>
      <c r="F823" s="76"/>
    </row>
    <row r="824" spans="1:6" ht="15.75">
      <c r="A824" s="249"/>
      <c r="B824" s="241"/>
      <c r="C824" s="241"/>
      <c r="D824" s="241"/>
      <c r="E824" s="241"/>
      <c r="F824" s="76"/>
    </row>
    <row r="825" spans="1:6" ht="15.75">
      <c r="A825" s="249"/>
      <c r="B825" s="241"/>
      <c r="C825" s="242"/>
      <c r="D825" s="243"/>
      <c r="E825" s="244"/>
      <c r="F825" s="76"/>
    </row>
    <row r="826" spans="1:6" ht="15.75">
      <c r="A826" s="249"/>
      <c r="B826" s="241"/>
      <c r="C826" s="241"/>
      <c r="D826" s="241"/>
      <c r="E826" s="241"/>
      <c r="F826" s="76"/>
    </row>
    <row r="827" spans="1:6" ht="15.75">
      <c r="A827" s="249"/>
      <c r="B827" s="241"/>
      <c r="C827" s="242"/>
      <c r="D827" s="243"/>
      <c r="E827" s="244"/>
      <c r="F827" s="76"/>
    </row>
    <row r="828" spans="1:6" ht="15.75">
      <c r="A828" s="249"/>
      <c r="B828" s="241"/>
      <c r="C828" s="241"/>
      <c r="D828" s="241"/>
      <c r="E828" s="241"/>
      <c r="F828" s="76"/>
    </row>
    <row r="829" spans="1:6" ht="15.75">
      <c r="A829" s="249"/>
      <c r="B829" s="241"/>
      <c r="C829" s="242"/>
      <c r="D829" s="243"/>
      <c r="E829" s="244"/>
      <c r="F829" s="76"/>
    </row>
    <row r="830" spans="1:6" ht="15.75">
      <c r="A830" s="249"/>
      <c r="B830" s="241"/>
      <c r="C830" s="241"/>
      <c r="D830" s="241"/>
      <c r="E830" s="241"/>
      <c r="F830" s="76"/>
    </row>
    <row r="831" spans="1:6" ht="15.75">
      <c r="A831" s="249"/>
      <c r="B831" s="241"/>
      <c r="C831" s="242"/>
      <c r="D831" s="243"/>
      <c r="E831" s="244"/>
      <c r="F831" s="76"/>
    </row>
    <row r="832" spans="1:6" ht="15.75">
      <c r="A832" s="249"/>
      <c r="B832" s="241"/>
      <c r="C832" s="241"/>
      <c r="D832" s="241"/>
      <c r="E832" s="241"/>
      <c r="F832" s="76"/>
    </row>
    <row r="833" spans="1:6" ht="15.75">
      <c r="A833" s="249"/>
      <c r="B833" s="241"/>
      <c r="C833" s="242"/>
      <c r="D833" s="243"/>
      <c r="E833" s="244"/>
      <c r="F833" s="76"/>
    </row>
    <row r="834" spans="1:6" ht="15.75">
      <c r="A834" s="249"/>
      <c r="B834" s="241"/>
      <c r="C834" s="241"/>
      <c r="D834" s="241"/>
      <c r="E834" s="241"/>
      <c r="F834" s="76"/>
    </row>
    <row r="835" spans="1:6" ht="15.75">
      <c r="A835" s="249"/>
      <c r="B835" s="241"/>
      <c r="C835" s="242"/>
      <c r="D835" s="243"/>
      <c r="E835" s="244"/>
      <c r="F835" s="76"/>
    </row>
    <row r="836" spans="1:6" ht="15.75">
      <c r="A836" s="249"/>
      <c r="B836" s="241"/>
      <c r="C836" s="241"/>
      <c r="D836" s="241"/>
      <c r="E836" s="241"/>
      <c r="F836" s="76"/>
    </row>
    <row r="837" spans="1:6" ht="15.75">
      <c r="A837" s="249"/>
      <c r="B837" s="241"/>
      <c r="C837" s="242"/>
      <c r="D837" s="243"/>
      <c r="E837" s="244"/>
      <c r="F837" s="76"/>
    </row>
    <row r="838" spans="1:6" ht="15.75">
      <c r="A838" s="249"/>
      <c r="B838" s="241"/>
      <c r="C838" s="241"/>
      <c r="D838" s="241"/>
      <c r="E838" s="241"/>
      <c r="F838" s="76"/>
    </row>
    <row r="839" spans="1:6" ht="15.75">
      <c r="A839" s="249"/>
      <c r="B839" s="241"/>
      <c r="C839" s="242"/>
      <c r="D839" s="243"/>
      <c r="E839" s="244"/>
      <c r="F839" s="76"/>
    </row>
    <row r="840" spans="1:6" ht="15.75">
      <c r="A840" s="249"/>
      <c r="B840" s="241"/>
      <c r="C840" s="241"/>
      <c r="D840" s="241"/>
      <c r="E840" s="241"/>
      <c r="F840" s="76"/>
    </row>
    <row r="841" spans="1:6" ht="15.75">
      <c r="A841" s="249"/>
      <c r="B841" s="241"/>
      <c r="C841" s="242"/>
      <c r="D841" s="243"/>
      <c r="E841" s="244"/>
      <c r="F841" s="76"/>
    </row>
    <row r="842" spans="1:6" ht="15.75">
      <c r="A842" s="249"/>
      <c r="B842" s="241"/>
      <c r="C842" s="241"/>
      <c r="D842" s="241"/>
      <c r="E842" s="241"/>
      <c r="F842" s="76"/>
    </row>
    <row r="843" spans="1:6" ht="15.75">
      <c r="A843" s="249"/>
      <c r="B843" s="241"/>
      <c r="C843" s="242"/>
      <c r="D843" s="243"/>
      <c r="E843" s="244"/>
      <c r="F843" s="76"/>
    </row>
    <row r="844" spans="1:6" ht="15.75">
      <c r="A844" s="249"/>
      <c r="B844" s="241"/>
      <c r="C844" s="241"/>
      <c r="D844" s="241"/>
      <c r="E844" s="241"/>
      <c r="F844" s="76"/>
    </row>
    <row r="845" spans="1:6" ht="15.75">
      <c r="A845" s="249"/>
      <c r="B845" s="241"/>
      <c r="C845" s="242"/>
      <c r="D845" s="243"/>
      <c r="E845" s="244"/>
      <c r="F845" s="76"/>
    </row>
    <row r="846" spans="1:6" ht="15.75">
      <c r="A846" s="249"/>
      <c r="B846" s="241"/>
      <c r="C846" s="241"/>
      <c r="D846" s="241"/>
      <c r="E846" s="241"/>
      <c r="F846" s="76"/>
    </row>
    <row r="847" spans="1:6" ht="15.75">
      <c r="A847" s="249"/>
      <c r="B847" s="241"/>
      <c r="C847" s="242"/>
      <c r="D847" s="243"/>
      <c r="E847" s="244"/>
      <c r="F847" s="76"/>
    </row>
    <row r="848" spans="1:6" ht="15.75">
      <c r="A848" s="249"/>
      <c r="B848" s="241"/>
      <c r="C848" s="241"/>
      <c r="D848" s="241"/>
      <c r="E848" s="241"/>
      <c r="F848" s="76"/>
    </row>
    <row r="849" spans="1:6" ht="15.75">
      <c r="A849" s="249"/>
      <c r="B849" s="241"/>
      <c r="C849" s="242"/>
      <c r="D849" s="243"/>
      <c r="E849" s="244"/>
      <c r="F849" s="76"/>
    </row>
    <row r="850" spans="1:6" ht="15.75">
      <c r="A850" s="249"/>
      <c r="B850" s="241"/>
      <c r="C850" s="241"/>
      <c r="D850" s="241"/>
      <c r="E850" s="241"/>
      <c r="F850" s="76"/>
    </row>
    <row r="851" spans="1:6" ht="15.75">
      <c r="A851" s="249"/>
      <c r="B851" s="241"/>
      <c r="C851" s="242"/>
      <c r="D851" s="243"/>
      <c r="E851" s="244"/>
      <c r="F851" s="76"/>
    </row>
    <row r="852" spans="1:6" ht="15.75">
      <c r="A852" s="249"/>
      <c r="B852" s="241"/>
      <c r="C852" s="241"/>
      <c r="D852" s="241"/>
      <c r="E852" s="241"/>
      <c r="F852" s="76"/>
    </row>
    <row r="853" spans="1:6" ht="15.75">
      <c r="A853" s="249"/>
      <c r="B853" s="241"/>
      <c r="C853" s="242"/>
      <c r="D853" s="243"/>
      <c r="E853" s="244"/>
      <c r="F853" s="76"/>
    </row>
    <row r="854" spans="1:6" ht="15.75">
      <c r="A854" s="249"/>
      <c r="B854" s="241"/>
      <c r="C854" s="241"/>
      <c r="D854" s="241"/>
      <c r="E854" s="241"/>
      <c r="F854" s="76"/>
    </row>
    <row r="855" spans="1:6" ht="15.75">
      <c r="A855" s="249"/>
      <c r="B855" s="241"/>
      <c r="C855" s="242"/>
      <c r="D855" s="243"/>
      <c r="E855" s="244"/>
      <c r="F855" s="76"/>
    </row>
    <row r="856" spans="1:6" ht="15.75">
      <c r="A856" s="249"/>
      <c r="B856" s="241"/>
      <c r="C856" s="241"/>
      <c r="D856" s="241"/>
      <c r="E856" s="241"/>
      <c r="F856" s="76"/>
    </row>
    <row r="857" spans="1:6" ht="15.75">
      <c r="A857" s="249"/>
      <c r="B857" s="241"/>
      <c r="C857" s="242"/>
      <c r="D857" s="243"/>
      <c r="E857" s="244"/>
      <c r="F857" s="76"/>
    </row>
    <row r="858" spans="1:6" ht="15.75">
      <c r="A858" s="249"/>
      <c r="B858" s="241"/>
      <c r="C858" s="241"/>
      <c r="D858" s="241"/>
      <c r="E858" s="241"/>
      <c r="F858" s="76"/>
    </row>
    <row r="859" spans="1:6" ht="15.75">
      <c r="A859" s="249"/>
      <c r="B859" s="241"/>
      <c r="C859" s="242"/>
      <c r="D859" s="243"/>
      <c r="E859" s="244"/>
      <c r="F859" s="76"/>
    </row>
    <row r="860" spans="1:6" ht="15.75">
      <c r="A860" s="249"/>
      <c r="B860" s="241"/>
      <c r="C860" s="241"/>
      <c r="D860" s="241"/>
      <c r="E860" s="241"/>
      <c r="F860" s="76"/>
    </row>
    <row r="861" spans="1:6" ht="15.75">
      <c r="A861" s="249"/>
      <c r="B861" s="241"/>
      <c r="C861" s="242"/>
      <c r="D861" s="243"/>
      <c r="E861" s="244"/>
      <c r="F861" s="76"/>
    </row>
    <row r="862" spans="1:6" ht="15.75">
      <c r="A862" s="249"/>
      <c r="B862" s="241"/>
      <c r="C862" s="241"/>
      <c r="D862" s="241"/>
      <c r="E862" s="241"/>
      <c r="F862" s="76"/>
    </row>
    <row r="863" spans="1:6" ht="15.75">
      <c r="A863" s="249"/>
      <c r="B863" s="241"/>
      <c r="C863" s="242"/>
      <c r="D863" s="243"/>
      <c r="E863" s="244"/>
      <c r="F863" s="76"/>
    </row>
    <row r="864" spans="1:6" ht="15.75">
      <c r="A864" s="249"/>
      <c r="B864" s="241"/>
      <c r="C864" s="241"/>
      <c r="D864" s="241"/>
      <c r="E864" s="241"/>
      <c r="F864" s="76"/>
    </row>
    <row r="865" spans="1:6" ht="15.75">
      <c r="A865" s="249"/>
      <c r="B865" s="241"/>
      <c r="C865" s="242"/>
      <c r="D865" s="243"/>
      <c r="E865" s="244"/>
      <c r="F865" s="76"/>
    </row>
    <row r="866" spans="1:6" ht="15.75">
      <c r="A866" s="249"/>
      <c r="B866" s="241"/>
      <c r="C866" s="241"/>
      <c r="D866" s="241"/>
      <c r="E866" s="241"/>
      <c r="F866" s="76"/>
    </row>
    <row r="867" spans="1:6" ht="15.75">
      <c r="A867" s="249"/>
      <c r="B867" s="241"/>
      <c r="C867" s="242"/>
      <c r="D867" s="243"/>
      <c r="E867" s="244"/>
      <c r="F867" s="76"/>
    </row>
    <row r="868" spans="1:6" ht="15.75">
      <c r="A868" s="249"/>
      <c r="B868" s="241"/>
      <c r="C868" s="241"/>
      <c r="D868" s="241"/>
      <c r="E868" s="241"/>
      <c r="F868" s="76"/>
    </row>
    <row r="869" spans="1:6" ht="15.75">
      <c r="A869" s="249"/>
      <c r="B869" s="241"/>
      <c r="C869" s="242"/>
      <c r="D869" s="243"/>
      <c r="E869" s="244"/>
      <c r="F869" s="76"/>
    </row>
    <row r="870" spans="1:6" ht="15.75">
      <c r="A870" s="249"/>
      <c r="B870" s="241"/>
      <c r="C870" s="241"/>
      <c r="D870" s="241"/>
      <c r="E870" s="241"/>
      <c r="F870" s="76"/>
    </row>
    <row r="871" spans="1:6" ht="15.75">
      <c r="A871" s="249"/>
      <c r="B871" s="241"/>
      <c r="C871" s="242"/>
      <c r="D871" s="243"/>
      <c r="E871" s="244"/>
      <c r="F871" s="76"/>
    </row>
    <row r="872" spans="1:6" ht="15.75">
      <c r="A872" s="249"/>
      <c r="B872" s="241"/>
      <c r="C872" s="241"/>
      <c r="D872" s="241"/>
      <c r="E872" s="241"/>
      <c r="F872" s="76"/>
    </row>
    <row r="873" spans="1:6" ht="15.75">
      <c r="A873" s="249"/>
      <c r="B873" s="241"/>
      <c r="C873" s="242"/>
      <c r="D873" s="243"/>
      <c r="E873" s="244"/>
      <c r="F873" s="76"/>
    </row>
    <row r="874" spans="1:6" ht="15.75">
      <c r="A874" s="249"/>
      <c r="B874" s="241"/>
      <c r="C874" s="241"/>
      <c r="D874" s="241"/>
      <c r="E874" s="241"/>
      <c r="F874" s="76"/>
    </row>
    <row r="875" spans="1:6" ht="15.75">
      <c r="A875" s="249"/>
      <c r="B875" s="241"/>
      <c r="C875" s="242"/>
      <c r="D875" s="243"/>
      <c r="E875" s="244"/>
      <c r="F875" s="76"/>
    </row>
    <row r="876" spans="1:6" ht="15.75">
      <c r="A876" s="249"/>
      <c r="B876" s="241"/>
      <c r="C876" s="241"/>
      <c r="D876" s="241"/>
      <c r="E876" s="241"/>
      <c r="F876" s="76"/>
    </row>
    <row r="877" spans="1:6" ht="15.75">
      <c r="A877" s="249"/>
      <c r="B877" s="241"/>
      <c r="C877" s="242"/>
      <c r="D877" s="243"/>
      <c r="E877" s="244"/>
      <c r="F877" s="76"/>
    </row>
    <row r="878" spans="1:6" ht="15.75">
      <c r="A878" s="249"/>
      <c r="B878" s="241"/>
      <c r="C878" s="241"/>
      <c r="D878" s="241"/>
      <c r="E878" s="241"/>
      <c r="F878" s="76"/>
    </row>
    <row r="879" spans="1:6" ht="15.75">
      <c r="A879" s="249"/>
      <c r="B879" s="241"/>
      <c r="C879" s="242"/>
      <c r="D879" s="243"/>
      <c r="E879" s="244"/>
      <c r="F879" s="76"/>
    </row>
    <row r="880" spans="1:6" ht="15.75">
      <c r="A880" s="249"/>
      <c r="B880" s="241"/>
      <c r="C880" s="241"/>
      <c r="D880" s="241"/>
      <c r="E880" s="241"/>
      <c r="F880" s="76"/>
    </row>
    <row r="881" spans="1:6" ht="15.75">
      <c r="A881" s="249"/>
      <c r="B881" s="241"/>
      <c r="C881" s="242"/>
      <c r="D881" s="243"/>
      <c r="E881" s="244"/>
      <c r="F881" s="76"/>
    </row>
    <row r="882" spans="1:6" ht="15.75">
      <c r="A882" s="249"/>
      <c r="B882" s="241"/>
      <c r="C882" s="241"/>
      <c r="D882" s="241"/>
      <c r="E882" s="241"/>
      <c r="F882" s="76"/>
    </row>
    <row r="883" spans="1:6" ht="15.75">
      <c r="A883" s="249"/>
      <c r="B883" s="241"/>
      <c r="C883" s="242"/>
      <c r="D883" s="243"/>
      <c r="E883" s="244"/>
      <c r="F883" s="76"/>
    </row>
    <row r="884" spans="1:6" ht="15.75">
      <c r="A884" s="249"/>
      <c r="B884" s="241"/>
      <c r="C884" s="241"/>
      <c r="D884" s="241"/>
      <c r="E884" s="241"/>
      <c r="F884" s="76"/>
    </row>
    <row r="885" spans="1:6" ht="15.75">
      <c r="A885" s="249"/>
      <c r="B885" s="241"/>
      <c r="C885" s="242"/>
      <c r="D885" s="243"/>
      <c r="E885" s="244"/>
      <c r="F885" s="76"/>
    </row>
    <row r="886" spans="1:6" ht="15.75">
      <c r="A886" s="249"/>
      <c r="B886" s="241"/>
      <c r="C886" s="241"/>
      <c r="D886" s="241"/>
      <c r="E886" s="241"/>
      <c r="F886" s="76"/>
    </row>
    <row r="887" spans="1:6" ht="15.75">
      <c r="A887" s="249"/>
      <c r="B887" s="241"/>
      <c r="C887" s="242"/>
      <c r="D887" s="243"/>
      <c r="E887" s="244"/>
      <c r="F887" s="76"/>
    </row>
    <row r="888" spans="1:6" ht="15.75">
      <c r="A888" s="249"/>
      <c r="B888" s="241"/>
      <c r="C888" s="241"/>
      <c r="D888" s="241"/>
      <c r="E888" s="241"/>
      <c r="F888" s="76"/>
    </row>
    <row r="889" spans="1:6" ht="15.75">
      <c r="A889" s="249"/>
      <c r="B889" s="241"/>
      <c r="C889" s="242"/>
      <c r="D889" s="243"/>
      <c r="E889" s="244"/>
      <c r="F889" s="76"/>
    </row>
    <row r="890" spans="1:6" ht="15.75">
      <c r="A890" s="249"/>
      <c r="B890" s="241"/>
      <c r="C890" s="241"/>
      <c r="D890" s="241"/>
      <c r="E890" s="241"/>
      <c r="F890" s="76"/>
    </row>
    <row r="891" spans="1:6" ht="15.75">
      <c r="A891" s="249"/>
      <c r="B891" s="241"/>
      <c r="C891" s="242"/>
      <c r="D891" s="243"/>
      <c r="E891" s="244"/>
      <c r="F891" s="76"/>
    </row>
    <row r="892" spans="1:6" ht="15.75">
      <c r="A892" s="249"/>
      <c r="B892" s="241"/>
      <c r="C892" s="241"/>
      <c r="D892" s="241"/>
      <c r="E892" s="241"/>
      <c r="F892" s="76"/>
    </row>
    <row r="893" spans="1:6" ht="15.75">
      <c r="A893" s="249"/>
      <c r="B893" s="241"/>
      <c r="C893" s="242"/>
      <c r="D893" s="243"/>
      <c r="E893" s="244"/>
      <c r="F893" s="76"/>
    </row>
    <row r="894" spans="1:6" ht="15.75">
      <c r="A894" s="249"/>
      <c r="B894" s="241"/>
      <c r="C894" s="241"/>
      <c r="D894" s="241"/>
      <c r="E894" s="241"/>
      <c r="F894" s="76"/>
    </row>
    <row r="895" spans="1:6" ht="15.75">
      <c r="A895" s="249"/>
      <c r="B895" s="241"/>
      <c r="C895" s="242"/>
      <c r="D895" s="243"/>
      <c r="E895" s="244"/>
      <c r="F895" s="76"/>
    </row>
    <row r="896" spans="1:6" ht="15.75">
      <c r="A896" s="249"/>
      <c r="B896" s="241"/>
      <c r="C896" s="241"/>
      <c r="D896" s="241"/>
      <c r="E896" s="241"/>
      <c r="F896" s="76"/>
    </row>
    <row r="897" spans="1:6" ht="15.75">
      <c r="A897" s="249"/>
      <c r="B897" s="241"/>
      <c r="C897" s="242"/>
      <c r="D897" s="243"/>
      <c r="E897" s="244"/>
      <c r="F897" s="76"/>
    </row>
    <row r="898" spans="1:6" ht="15.75">
      <c r="A898" s="249"/>
      <c r="B898" s="241"/>
      <c r="C898" s="241"/>
      <c r="D898" s="241"/>
      <c r="E898" s="241"/>
      <c r="F898" s="76"/>
    </row>
    <row r="899" spans="1:6" ht="15.75">
      <c r="A899" s="249"/>
      <c r="B899" s="241"/>
      <c r="C899" s="242"/>
      <c r="D899" s="243"/>
      <c r="E899" s="244"/>
      <c r="F899" s="76"/>
    </row>
    <row r="900" spans="1:6" ht="15.75">
      <c r="A900" s="249"/>
      <c r="B900" s="241"/>
      <c r="C900" s="241"/>
      <c r="D900" s="241"/>
      <c r="E900" s="241"/>
      <c r="F900" s="76"/>
    </row>
    <row r="901" spans="1:6" ht="15.75">
      <c r="A901" s="249"/>
      <c r="B901" s="241"/>
      <c r="C901" s="242"/>
      <c r="D901" s="243"/>
      <c r="E901" s="244"/>
      <c r="F901" s="76"/>
    </row>
    <row r="902" spans="1:6" ht="15.75">
      <c r="A902" s="249"/>
      <c r="B902" s="241"/>
      <c r="C902" s="241"/>
      <c r="D902" s="241"/>
      <c r="E902" s="241"/>
      <c r="F902" s="76"/>
    </row>
    <row r="903" spans="1:6" ht="15.75">
      <c r="A903" s="249"/>
      <c r="B903" s="241"/>
      <c r="C903" s="242"/>
      <c r="D903" s="243"/>
      <c r="E903" s="244"/>
      <c r="F903" s="76"/>
    </row>
    <row r="904" spans="1:6" ht="15.75">
      <c r="A904" s="249"/>
      <c r="B904" s="241"/>
      <c r="C904" s="241"/>
      <c r="D904" s="241"/>
      <c r="E904" s="241"/>
      <c r="F904" s="76"/>
    </row>
    <row r="905" spans="1:6" ht="15.75">
      <c r="A905" s="249"/>
      <c r="B905" s="241"/>
      <c r="C905" s="242"/>
      <c r="D905" s="243"/>
      <c r="E905" s="244"/>
      <c r="F905" s="76"/>
    </row>
    <row r="906" spans="1:6" ht="15.75">
      <c r="A906" s="249"/>
      <c r="B906" s="241"/>
      <c r="C906" s="241"/>
      <c r="D906" s="241"/>
      <c r="E906" s="241"/>
      <c r="F906" s="76"/>
    </row>
    <row r="907" spans="1:6" ht="15.75">
      <c r="A907" s="249"/>
      <c r="B907" s="241"/>
      <c r="C907" s="242"/>
      <c r="D907" s="243"/>
      <c r="E907" s="244"/>
      <c r="F907" s="76"/>
    </row>
    <row r="908" spans="1:6" ht="15.75">
      <c r="A908" s="249"/>
      <c r="B908" s="241"/>
      <c r="C908" s="241"/>
      <c r="D908" s="241"/>
      <c r="E908" s="241"/>
      <c r="F908" s="76"/>
    </row>
    <row r="909" spans="1:6" ht="15.75">
      <c r="A909" s="249"/>
      <c r="B909" s="241"/>
      <c r="C909" s="242"/>
      <c r="D909" s="243"/>
      <c r="E909" s="244"/>
      <c r="F909" s="76"/>
    </row>
    <row r="910" spans="1:6" ht="15.75">
      <c r="A910" s="249"/>
      <c r="B910" s="241"/>
      <c r="C910" s="241"/>
      <c r="D910" s="241"/>
      <c r="E910" s="241"/>
      <c r="F910" s="76"/>
    </row>
    <row r="911" spans="1:6" ht="15.75">
      <c r="A911" s="249"/>
      <c r="B911" s="241"/>
      <c r="C911" s="242"/>
      <c r="D911" s="243"/>
      <c r="E911" s="244"/>
      <c r="F911" s="76"/>
    </row>
    <row r="912" spans="1:6" ht="15.75">
      <c r="A912" s="249"/>
      <c r="B912" s="241"/>
      <c r="C912" s="241"/>
      <c r="D912" s="241"/>
      <c r="E912" s="241"/>
      <c r="F912" s="76"/>
    </row>
    <row r="913" spans="1:6" ht="15.75">
      <c r="A913" s="249"/>
      <c r="B913" s="241"/>
      <c r="C913" s="242"/>
      <c r="D913" s="243"/>
      <c r="E913" s="244"/>
      <c r="F913" s="76"/>
    </row>
    <row r="914" spans="1:6" ht="15.75">
      <c r="A914" s="249"/>
      <c r="B914" s="241"/>
      <c r="C914" s="241"/>
      <c r="D914" s="241"/>
      <c r="E914" s="241"/>
      <c r="F914" s="76"/>
    </row>
    <row r="915" spans="1:6" ht="15.75">
      <c r="A915" s="249"/>
      <c r="B915" s="241"/>
      <c r="C915" s="242"/>
      <c r="D915" s="243"/>
      <c r="E915" s="244"/>
      <c r="F915" s="76"/>
    </row>
    <row r="916" spans="1:6" ht="15.75">
      <c r="A916" s="249"/>
      <c r="B916" s="241"/>
      <c r="C916" s="241"/>
      <c r="D916" s="241"/>
      <c r="E916" s="241"/>
      <c r="F916" s="76"/>
    </row>
    <row r="917" spans="1:6" ht="15.75">
      <c r="A917" s="249"/>
      <c r="B917" s="241"/>
      <c r="C917" s="242"/>
      <c r="D917" s="243"/>
      <c r="E917" s="244"/>
      <c r="F917" s="76"/>
    </row>
    <row r="918" spans="1:6" ht="15.75">
      <c r="A918" s="249"/>
      <c r="B918" s="241"/>
      <c r="C918" s="241"/>
      <c r="D918" s="241"/>
      <c r="E918" s="241"/>
      <c r="F918" s="76"/>
    </row>
    <row r="919" spans="1:6" ht="15.75">
      <c r="A919" s="249"/>
      <c r="B919" s="241"/>
      <c r="C919" s="242"/>
      <c r="D919" s="243"/>
      <c r="E919" s="244"/>
      <c r="F919" s="76"/>
    </row>
    <row r="920" spans="1:6" ht="15.75">
      <c r="A920" s="249"/>
      <c r="B920" s="241"/>
      <c r="C920" s="241"/>
      <c r="D920" s="241"/>
      <c r="E920" s="241"/>
      <c r="F920" s="76"/>
    </row>
    <row r="921" spans="1:6" ht="15.75">
      <c r="A921" s="249"/>
      <c r="B921" s="241"/>
      <c r="C921" s="242"/>
      <c r="D921" s="243"/>
      <c r="E921" s="244"/>
      <c r="F921" s="76"/>
    </row>
    <row r="922" spans="1:6" ht="15.75">
      <c r="A922" s="249"/>
      <c r="B922" s="241"/>
      <c r="C922" s="241"/>
      <c r="D922" s="241"/>
      <c r="E922" s="241"/>
      <c r="F922" s="76"/>
    </row>
    <row r="923" spans="1:6" ht="15.75">
      <c r="A923" s="249"/>
      <c r="B923" s="241"/>
      <c r="C923" s="242"/>
      <c r="D923" s="243"/>
      <c r="E923" s="244"/>
      <c r="F923" s="76"/>
    </row>
    <row r="924" spans="1:6" ht="15.75">
      <c r="A924" s="249"/>
      <c r="B924" s="241"/>
      <c r="C924" s="241"/>
      <c r="D924" s="241"/>
      <c r="E924" s="241"/>
      <c r="F924" s="76"/>
    </row>
    <row r="925" spans="1:6" ht="15.75">
      <c r="A925" s="249"/>
      <c r="B925" s="241"/>
      <c r="C925" s="242"/>
      <c r="D925" s="243"/>
      <c r="E925" s="244"/>
      <c r="F925" s="76"/>
    </row>
    <row r="926" spans="1:6" ht="15.75">
      <c r="A926" s="249"/>
      <c r="B926" s="241"/>
      <c r="C926" s="241"/>
      <c r="D926" s="241"/>
      <c r="E926" s="241"/>
      <c r="F926" s="76"/>
    </row>
    <row r="927" spans="1:6" ht="15.75">
      <c r="A927" s="249"/>
      <c r="B927" s="241"/>
      <c r="C927" s="242"/>
      <c r="D927" s="243"/>
      <c r="E927" s="244"/>
      <c r="F927" s="76"/>
    </row>
    <row r="928" spans="1:6" ht="15.75">
      <c r="A928" s="249"/>
      <c r="B928" s="241"/>
      <c r="C928" s="241"/>
      <c r="D928" s="241"/>
      <c r="E928" s="241"/>
      <c r="F928" s="76"/>
    </row>
    <row r="929" spans="1:6" ht="15.75">
      <c r="A929" s="249"/>
      <c r="B929" s="241"/>
      <c r="C929" s="242"/>
      <c r="D929" s="243"/>
      <c r="E929" s="244"/>
      <c r="F929" s="76"/>
    </row>
    <row r="930" spans="1:6" ht="15.75">
      <c r="A930" s="249"/>
      <c r="B930" s="241"/>
      <c r="C930" s="241"/>
      <c r="D930" s="241"/>
      <c r="E930" s="241"/>
      <c r="F930" s="76"/>
    </row>
    <row r="931" spans="1:6" ht="15.75">
      <c r="A931" s="249"/>
      <c r="B931" s="241"/>
      <c r="C931" s="242"/>
      <c r="D931" s="243"/>
      <c r="E931" s="244"/>
      <c r="F931" s="76"/>
    </row>
    <row r="932" spans="1:6" ht="15.75">
      <c r="A932" s="249"/>
      <c r="B932" s="241"/>
      <c r="C932" s="241"/>
      <c r="D932" s="241"/>
      <c r="E932" s="241"/>
      <c r="F932" s="76"/>
    </row>
    <row r="933" spans="1:6" ht="15.75">
      <c r="A933" s="249"/>
      <c r="B933" s="241"/>
      <c r="C933" s="242"/>
      <c r="D933" s="243"/>
      <c r="E933" s="244"/>
      <c r="F933" s="76"/>
    </row>
    <row r="934" spans="1:6" ht="15.75">
      <c r="A934" s="249"/>
      <c r="B934" s="241"/>
      <c r="C934" s="241"/>
      <c r="D934" s="241"/>
      <c r="E934" s="241"/>
      <c r="F934" s="76"/>
    </row>
    <row r="935" spans="1:6" ht="15.75">
      <c r="A935" s="249"/>
      <c r="B935" s="241"/>
      <c r="C935" s="242"/>
      <c r="D935" s="243"/>
      <c r="E935" s="244"/>
      <c r="F935" s="76"/>
    </row>
    <row r="936" spans="1:6" ht="15.75">
      <c r="A936" s="249"/>
      <c r="B936" s="241"/>
      <c r="C936" s="241"/>
      <c r="D936" s="241"/>
      <c r="E936" s="241"/>
      <c r="F936" s="76"/>
    </row>
    <row r="937" spans="1:6" ht="15.75">
      <c r="A937" s="249"/>
      <c r="B937" s="241"/>
      <c r="C937" s="242"/>
      <c r="D937" s="243"/>
      <c r="E937" s="244"/>
      <c r="F937" s="76"/>
    </row>
    <row r="938" spans="1:6" ht="15.75">
      <c r="A938" s="249"/>
      <c r="B938" s="241"/>
      <c r="C938" s="241"/>
      <c r="D938" s="241"/>
      <c r="E938" s="241"/>
      <c r="F938" s="76"/>
    </row>
    <row r="939" spans="1:6" ht="15.75">
      <c r="A939" s="249"/>
      <c r="B939" s="241"/>
      <c r="C939" s="242"/>
      <c r="D939" s="243"/>
      <c r="E939" s="244"/>
      <c r="F939" s="76"/>
    </row>
    <row r="940" spans="1:6" ht="15.75">
      <c r="A940" s="249"/>
      <c r="B940" s="241"/>
      <c r="C940" s="241"/>
      <c r="D940" s="241"/>
      <c r="E940" s="241"/>
      <c r="F940" s="76"/>
    </row>
    <row r="941" spans="1:6" ht="15.75">
      <c r="A941" s="249"/>
      <c r="B941" s="241"/>
      <c r="C941" s="242"/>
      <c r="D941" s="243"/>
      <c r="E941" s="244"/>
      <c r="F941" s="76"/>
    </row>
    <row r="942" spans="1:6" ht="15.75">
      <c r="A942" s="249"/>
      <c r="B942" s="241"/>
      <c r="C942" s="241"/>
      <c r="D942" s="241"/>
      <c r="E942" s="241"/>
      <c r="F942" s="76"/>
    </row>
    <row r="943" spans="1:6" ht="15.75">
      <c r="A943" s="249"/>
      <c r="B943" s="241"/>
      <c r="C943" s="242"/>
      <c r="D943" s="243"/>
      <c r="E943" s="244"/>
      <c r="F943" s="76"/>
    </row>
    <row r="944" spans="1:6" ht="15.75">
      <c r="A944" s="249"/>
      <c r="B944" s="241"/>
      <c r="C944" s="241"/>
      <c r="D944" s="241"/>
      <c r="E944" s="241"/>
      <c r="F944" s="76"/>
    </row>
    <row r="945" spans="1:6" ht="15.75">
      <c r="A945" s="249"/>
      <c r="B945" s="241"/>
      <c r="C945" s="242"/>
      <c r="D945" s="243"/>
      <c r="E945" s="244"/>
      <c r="F945" s="76"/>
    </row>
    <row r="946" spans="1:6" ht="15.75">
      <c r="A946" s="249"/>
      <c r="B946" s="241"/>
      <c r="C946" s="241"/>
      <c r="D946" s="241"/>
      <c r="E946" s="241"/>
      <c r="F946" s="76"/>
    </row>
    <row r="947" spans="1:6" ht="15.75">
      <c r="A947" s="249"/>
      <c r="B947" s="241"/>
      <c r="C947" s="242"/>
      <c r="D947" s="243"/>
      <c r="E947" s="244"/>
      <c r="F947" s="76"/>
    </row>
    <row r="948" spans="1:6" ht="15.75">
      <c r="A948" s="249"/>
      <c r="B948" s="241"/>
      <c r="C948" s="241"/>
      <c r="D948" s="241"/>
      <c r="E948" s="241"/>
      <c r="F948" s="76"/>
    </row>
    <row r="949" spans="1:6" ht="15.75">
      <c r="A949" s="249"/>
      <c r="B949" s="241"/>
      <c r="C949" s="242"/>
      <c r="D949" s="243"/>
      <c r="E949" s="244"/>
      <c r="F949" s="76"/>
    </row>
    <row r="950" spans="1:6" ht="15.75">
      <c r="A950" s="249"/>
      <c r="B950" s="241"/>
      <c r="C950" s="241"/>
      <c r="D950" s="241"/>
      <c r="E950" s="241"/>
      <c r="F950" s="76"/>
    </row>
    <row r="951" spans="1:6" ht="15.75">
      <c r="A951" s="249"/>
      <c r="B951" s="241"/>
      <c r="C951" s="242"/>
      <c r="D951" s="243"/>
      <c r="E951" s="244"/>
      <c r="F951" s="76"/>
    </row>
    <row r="952" spans="1:6" ht="15.75">
      <c r="A952" s="249"/>
      <c r="B952" s="241"/>
      <c r="C952" s="241"/>
      <c r="D952" s="241"/>
      <c r="E952" s="241"/>
      <c r="F952" s="76"/>
    </row>
    <row r="953" spans="1:6" ht="15.75">
      <c r="A953" s="249"/>
      <c r="B953" s="241"/>
      <c r="C953" s="242"/>
      <c r="D953" s="243"/>
      <c r="E953" s="244"/>
      <c r="F953" s="76"/>
    </row>
    <row r="954" spans="1:6" ht="15.75">
      <c r="A954" s="249"/>
      <c r="B954" s="241"/>
      <c r="C954" s="241"/>
      <c r="D954" s="241"/>
      <c r="E954" s="241"/>
      <c r="F954" s="76"/>
    </row>
    <row r="955" spans="1:6" ht="15.75">
      <c r="A955" s="249"/>
      <c r="B955" s="241"/>
      <c r="C955" s="242"/>
      <c r="D955" s="243"/>
      <c r="E955" s="244"/>
      <c r="F955" s="76"/>
    </row>
    <row r="956" spans="1:6" ht="15.75">
      <c r="A956" s="249"/>
      <c r="B956" s="241"/>
      <c r="C956" s="241"/>
      <c r="D956" s="241"/>
      <c r="E956" s="241"/>
      <c r="F956" s="76"/>
    </row>
    <row r="957" spans="1:6" ht="15.75">
      <c r="A957" s="249"/>
      <c r="B957" s="241"/>
      <c r="C957" s="242"/>
      <c r="D957" s="243"/>
      <c r="E957" s="244"/>
      <c r="F957" s="76"/>
    </row>
    <row r="958" spans="1:6" ht="15.75">
      <c r="A958" s="249"/>
      <c r="B958" s="241"/>
      <c r="C958" s="241"/>
      <c r="D958" s="241"/>
      <c r="E958" s="241"/>
      <c r="F958" s="76"/>
    </row>
    <row r="959" spans="1:6" ht="15.75">
      <c r="A959" s="249"/>
      <c r="B959" s="241"/>
      <c r="C959" s="242"/>
      <c r="D959" s="243"/>
      <c r="E959" s="244"/>
      <c r="F959" s="76"/>
    </row>
    <row r="960" spans="1:6" ht="15.75">
      <c r="A960" s="249"/>
      <c r="B960" s="241"/>
      <c r="C960" s="241"/>
      <c r="D960" s="241"/>
      <c r="E960" s="241"/>
      <c r="F960" s="76"/>
    </row>
    <row r="961" spans="1:6" ht="15.75">
      <c r="A961" s="249"/>
      <c r="B961" s="241"/>
      <c r="C961" s="242"/>
      <c r="D961" s="243"/>
      <c r="E961" s="244"/>
      <c r="F961" s="76"/>
    </row>
    <row r="962" spans="1:6" ht="15.75">
      <c r="A962" s="249"/>
      <c r="B962" s="241"/>
      <c r="C962" s="241"/>
      <c r="D962" s="241"/>
      <c r="E962" s="241"/>
      <c r="F962" s="76"/>
    </row>
    <row r="963" spans="1:6" ht="15.75">
      <c r="A963" s="249"/>
      <c r="B963" s="241"/>
      <c r="C963" s="242"/>
      <c r="D963" s="243"/>
      <c r="E963" s="244"/>
      <c r="F963" s="76"/>
    </row>
    <row r="964" spans="1:6" ht="15.75">
      <c r="A964" s="249"/>
      <c r="B964" s="241"/>
      <c r="C964" s="241"/>
      <c r="D964" s="241"/>
      <c r="E964" s="241"/>
      <c r="F964" s="76"/>
    </row>
    <row r="965" spans="1:6" ht="15.75">
      <c r="A965" s="249"/>
      <c r="B965" s="241"/>
      <c r="C965" s="242"/>
      <c r="D965" s="243"/>
      <c r="E965" s="244"/>
      <c r="F965" s="76"/>
    </row>
    <row r="966" spans="1:6" ht="15.75">
      <c r="A966" s="249"/>
      <c r="B966" s="241"/>
      <c r="C966" s="241"/>
      <c r="D966" s="241"/>
      <c r="E966" s="241"/>
      <c r="F966" s="76"/>
    </row>
    <row r="967" spans="1:6" ht="15.75">
      <c r="A967" s="249"/>
      <c r="B967" s="241"/>
      <c r="C967" s="242"/>
      <c r="D967" s="243"/>
      <c r="E967" s="244"/>
      <c r="F967" s="76"/>
    </row>
    <row r="968" spans="1:6" ht="15.75">
      <c r="A968" s="249"/>
      <c r="B968" s="241"/>
      <c r="C968" s="241"/>
      <c r="D968" s="241"/>
      <c r="E968" s="241"/>
      <c r="F968" s="76"/>
    </row>
    <row r="969" spans="1:6" ht="15.75">
      <c r="A969" s="249"/>
      <c r="B969" s="241"/>
      <c r="C969" s="242"/>
      <c r="D969" s="243"/>
      <c r="E969" s="244"/>
      <c r="F969" s="76"/>
    </row>
    <row r="970" spans="1:6" ht="15.75">
      <c r="A970" s="249"/>
      <c r="B970" s="241"/>
      <c r="C970" s="241"/>
      <c r="D970" s="241"/>
      <c r="E970" s="241"/>
      <c r="F970" s="76"/>
    </row>
    <row r="971" spans="1:6" ht="15.75">
      <c r="A971" s="249"/>
      <c r="B971" s="241"/>
      <c r="C971" s="242"/>
      <c r="D971" s="243"/>
      <c r="E971" s="244"/>
      <c r="F971" s="76"/>
    </row>
    <row r="972" spans="1:6" ht="15.75">
      <c r="A972" s="249"/>
      <c r="B972" s="241"/>
      <c r="C972" s="241"/>
      <c r="D972" s="241"/>
      <c r="E972" s="241"/>
      <c r="F972" s="76"/>
    </row>
    <row r="973" spans="1:6" ht="15.75">
      <c r="A973" s="249"/>
      <c r="B973" s="241"/>
      <c r="C973" s="242"/>
      <c r="D973" s="243"/>
      <c r="E973" s="244"/>
      <c r="F973" s="76"/>
    </row>
    <row r="974" spans="1:6" ht="15.75">
      <c r="A974" s="249"/>
      <c r="B974" s="241"/>
      <c r="C974" s="241"/>
      <c r="D974" s="241"/>
      <c r="E974" s="241"/>
      <c r="F974" s="76"/>
    </row>
    <row r="975" spans="1:6" ht="15.75">
      <c r="A975" s="249"/>
      <c r="B975" s="241"/>
      <c r="C975" s="242"/>
      <c r="D975" s="243"/>
      <c r="E975" s="244"/>
      <c r="F975" s="76"/>
    </row>
    <row r="976" spans="1:6" ht="15.75">
      <c r="A976" s="249"/>
      <c r="B976" s="241"/>
      <c r="C976" s="241"/>
      <c r="D976" s="241"/>
      <c r="E976" s="241"/>
      <c r="F976" s="76"/>
    </row>
    <row r="977" spans="1:6" ht="15.75">
      <c r="A977" s="249"/>
      <c r="B977" s="241"/>
      <c r="C977" s="242"/>
      <c r="D977" s="243"/>
      <c r="E977" s="244"/>
      <c r="F977" s="76"/>
    </row>
    <row r="978" spans="1:6" ht="15.75">
      <c r="A978" s="249"/>
      <c r="B978" s="241"/>
      <c r="C978" s="241"/>
      <c r="D978" s="241"/>
      <c r="E978" s="241"/>
      <c r="F978" s="76"/>
    </row>
    <row r="979" spans="1:6" ht="15.75">
      <c r="A979" s="249"/>
      <c r="B979" s="241"/>
      <c r="C979" s="242"/>
      <c r="D979" s="243"/>
      <c r="E979" s="244"/>
      <c r="F979" s="76"/>
    </row>
    <row r="980" spans="1:6" ht="15.75">
      <c r="A980" s="249"/>
      <c r="B980" s="241"/>
      <c r="C980" s="241"/>
      <c r="D980" s="241"/>
      <c r="E980" s="241"/>
      <c r="F980" s="76"/>
    </row>
    <row r="981" spans="1:6" ht="15.75">
      <c r="A981" s="249"/>
      <c r="B981" s="241"/>
      <c r="C981" s="242"/>
      <c r="D981" s="243"/>
      <c r="E981" s="244"/>
      <c r="F981" s="76"/>
    </row>
    <row r="982" spans="1:6" ht="15.75">
      <c r="A982" s="249"/>
      <c r="B982" s="241"/>
      <c r="C982" s="241"/>
      <c r="D982" s="241"/>
      <c r="E982" s="241"/>
      <c r="F982" s="76"/>
    </row>
    <row r="983" spans="1:6" ht="15.75">
      <c r="A983" s="249"/>
      <c r="B983" s="241"/>
      <c r="C983" s="242"/>
      <c r="D983" s="243"/>
      <c r="E983" s="244"/>
      <c r="F983" s="76"/>
    </row>
    <row r="984" spans="1:6" ht="15.75">
      <c r="A984" s="249"/>
      <c r="B984" s="241"/>
      <c r="C984" s="241"/>
      <c r="D984" s="241"/>
      <c r="E984" s="241"/>
      <c r="F984" s="76"/>
    </row>
    <row r="985" spans="1:6" ht="15.75">
      <c r="A985" s="249"/>
      <c r="B985" s="241"/>
      <c r="C985" s="242"/>
      <c r="D985" s="243"/>
      <c r="E985" s="244"/>
      <c r="F985" s="76"/>
    </row>
    <row r="986" spans="1:6" ht="15.75">
      <c r="A986" s="249"/>
      <c r="B986" s="241"/>
      <c r="C986" s="241"/>
      <c r="D986" s="241"/>
      <c r="E986" s="241"/>
      <c r="F986" s="76"/>
    </row>
    <row r="987" spans="1:6" ht="15.75">
      <c r="A987" s="249"/>
      <c r="B987" s="241"/>
      <c r="C987" s="242"/>
      <c r="D987" s="243"/>
      <c r="E987" s="244"/>
      <c r="F987" s="76"/>
    </row>
    <row r="988" spans="1:6" ht="15.75">
      <c r="A988" s="249"/>
      <c r="B988" s="241"/>
      <c r="C988" s="241"/>
      <c r="D988" s="241"/>
      <c r="E988" s="241"/>
      <c r="F988" s="76"/>
    </row>
    <row r="989" spans="1:6" ht="15.75">
      <c r="A989" s="249"/>
      <c r="B989" s="241"/>
      <c r="C989" s="242"/>
      <c r="D989" s="243"/>
      <c r="E989" s="244"/>
      <c r="F989" s="76"/>
    </row>
    <row r="990" spans="1:6" ht="15.75">
      <c r="A990" s="249"/>
      <c r="B990" s="240"/>
      <c r="C990" s="241"/>
      <c r="D990" s="241"/>
      <c r="E990" s="241"/>
      <c r="F990" s="76"/>
    </row>
    <row r="991" spans="1:6" ht="15.75">
      <c r="A991" s="249"/>
      <c r="B991" s="240"/>
      <c r="C991" s="242"/>
      <c r="D991" s="243"/>
      <c r="E991" s="244"/>
      <c r="F991" s="76"/>
    </row>
    <row r="992" spans="1:6" ht="15.75">
      <c r="A992" s="249"/>
      <c r="B992" s="240"/>
      <c r="C992" s="241"/>
      <c r="D992" s="241"/>
      <c r="E992" s="241"/>
      <c r="F992" s="76"/>
    </row>
    <row r="993" spans="1:6" ht="15.75">
      <c r="A993" s="249"/>
      <c r="B993" s="240"/>
      <c r="C993" s="242"/>
      <c r="D993" s="243"/>
      <c r="E993" s="244"/>
      <c r="F993" s="76"/>
    </row>
    <row r="994" spans="1:6" ht="15.75">
      <c r="A994" s="249"/>
      <c r="B994" s="240"/>
      <c r="C994" s="241"/>
      <c r="D994" s="241"/>
      <c r="E994" s="241"/>
      <c r="F994" s="76"/>
    </row>
    <row r="995" spans="1:6" ht="15.75">
      <c r="A995" s="249"/>
      <c r="B995" s="240"/>
      <c r="C995" s="242"/>
      <c r="D995" s="243"/>
      <c r="E995" s="244"/>
      <c r="F995" s="76"/>
    </row>
    <row r="996" spans="1:6" ht="15.75">
      <c r="A996" s="249"/>
      <c r="B996" s="240"/>
      <c r="C996" s="241"/>
      <c r="D996" s="241"/>
      <c r="E996" s="241"/>
      <c r="F996" s="76"/>
    </row>
    <row r="997" spans="1:6" ht="15.75">
      <c r="A997" s="249"/>
      <c r="B997" s="240"/>
      <c r="C997" s="242"/>
      <c r="D997" s="243"/>
      <c r="E997" s="244"/>
      <c r="F997" s="76"/>
    </row>
    <row r="998" spans="1:6" ht="15.75">
      <c r="A998" s="249"/>
      <c r="B998" s="240"/>
      <c r="C998" s="241"/>
      <c r="D998" s="241"/>
      <c r="E998" s="241"/>
      <c r="F998" s="76"/>
    </row>
    <row r="999" spans="1:6" ht="15.75">
      <c r="A999" s="249"/>
      <c r="B999" s="240"/>
      <c r="C999" s="242"/>
      <c r="D999" s="243"/>
      <c r="E999" s="244"/>
      <c r="F999" s="76"/>
    </row>
    <row r="1000" spans="1:6" ht="15.75">
      <c r="A1000" s="249"/>
      <c r="B1000" s="240"/>
      <c r="C1000" s="241"/>
      <c r="D1000" s="241"/>
      <c r="E1000" s="241"/>
      <c r="F1000" s="76"/>
    </row>
    <row r="1001" spans="1:6" ht="15.75">
      <c r="A1001" s="249"/>
      <c r="B1001" s="240"/>
      <c r="C1001" s="242"/>
      <c r="D1001" s="243"/>
      <c r="E1001" s="244"/>
      <c r="F1001" s="76"/>
    </row>
    <row r="1002" spans="1:6" ht="15.75">
      <c r="A1002" s="249"/>
      <c r="B1002" s="240"/>
      <c r="C1002" s="241"/>
      <c r="D1002" s="241"/>
      <c r="E1002" s="241"/>
      <c r="F1002" s="76"/>
    </row>
    <row r="1003" spans="1:6" ht="15.75">
      <c r="A1003" s="249"/>
      <c r="B1003" s="240"/>
      <c r="C1003" s="242"/>
      <c r="D1003" s="243"/>
      <c r="E1003" s="244"/>
      <c r="F1003" s="76"/>
    </row>
    <row r="1004" spans="1:6" ht="15.75">
      <c r="A1004" s="249"/>
      <c r="B1004" s="240"/>
      <c r="C1004" s="241"/>
      <c r="D1004" s="241"/>
      <c r="E1004" s="241"/>
      <c r="F1004" s="76"/>
    </row>
    <row r="1005" spans="1:6" ht="15.75">
      <c r="A1005" s="249"/>
      <c r="B1005" s="240"/>
      <c r="C1005" s="242"/>
      <c r="D1005" s="243"/>
      <c r="E1005" s="244"/>
      <c r="F1005" s="76"/>
    </row>
    <row r="1006" spans="1:6" ht="15.75">
      <c r="A1006" s="249"/>
      <c r="B1006" s="240"/>
      <c r="C1006" s="241"/>
      <c r="D1006" s="241"/>
      <c r="E1006" s="241"/>
      <c r="F1006" s="76"/>
    </row>
    <row r="1007" spans="1:6" ht="15.75">
      <c r="A1007" s="249"/>
      <c r="B1007" s="240"/>
      <c r="C1007" s="242"/>
      <c r="D1007" s="243"/>
      <c r="E1007" s="244"/>
      <c r="F1007" s="76"/>
    </row>
    <row r="1008" spans="1:6" ht="15.75">
      <c r="A1008" s="249"/>
      <c r="B1008" s="240"/>
      <c r="C1008" s="241"/>
      <c r="D1008" s="241"/>
      <c r="E1008" s="241"/>
      <c r="F1008" s="76"/>
    </row>
    <row r="1009" spans="1:6" ht="15.75">
      <c r="A1009" s="249"/>
      <c r="B1009" s="240"/>
      <c r="C1009" s="242"/>
      <c r="D1009" s="243"/>
      <c r="E1009" s="244"/>
      <c r="F1009" s="76"/>
    </row>
    <row r="1010" spans="1:6" ht="15.75">
      <c r="A1010" s="249"/>
      <c r="B1010" s="240"/>
      <c r="C1010" s="241"/>
      <c r="D1010" s="241"/>
      <c r="E1010" s="241"/>
      <c r="F1010" s="76"/>
    </row>
    <row r="1011" spans="1:6" ht="15.75">
      <c r="A1011" s="249"/>
      <c r="B1011" s="240"/>
      <c r="C1011" s="242"/>
      <c r="D1011" s="243"/>
      <c r="E1011" s="244"/>
      <c r="F1011" s="76"/>
    </row>
    <row r="1012" spans="1:6" ht="15.75">
      <c r="A1012" s="249"/>
      <c r="B1012" s="240"/>
      <c r="C1012" s="241"/>
      <c r="D1012" s="241"/>
      <c r="E1012" s="241"/>
      <c r="F1012" s="76"/>
    </row>
    <row r="1013" spans="1:6" ht="15.75">
      <c r="A1013" s="249"/>
      <c r="B1013" s="240"/>
      <c r="C1013" s="242"/>
      <c r="D1013" s="243"/>
      <c r="E1013" s="244"/>
      <c r="F1013" s="76"/>
    </row>
    <row r="1014" spans="1:6" ht="15.75">
      <c r="A1014" s="249"/>
      <c r="B1014" s="241"/>
      <c r="C1014" s="241"/>
      <c r="D1014" s="241"/>
      <c r="E1014" s="241"/>
      <c r="F1014" s="76"/>
    </row>
    <row r="1015" spans="1:6" ht="15.75">
      <c r="A1015" s="249"/>
      <c r="B1015" s="241"/>
      <c r="C1015" s="242"/>
      <c r="D1015" s="243"/>
      <c r="E1015" s="244"/>
      <c r="F1015" s="76"/>
    </row>
    <row r="1016" spans="1:6" ht="15.75">
      <c r="A1016" s="249"/>
      <c r="B1016" s="241"/>
      <c r="C1016" s="241"/>
      <c r="D1016" s="241"/>
      <c r="E1016" s="241"/>
      <c r="F1016" s="76"/>
    </row>
    <row r="1017" spans="1:6" ht="15.75">
      <c r="A1017" s="249"/>
      <c r="B1017" s="241"/>
      <c r="C1017" s="242"/>
      <c r="D1017" s="243"/>
      <c r="E1017" s="244"/>
      <c r="F1017" s="76"/>
    </row>
    <row r="1018" spans="1:6" ht="15.75">
      <c r="A1018" s="249"/>
      <c r="B1018" s="241"/>
      <c r="C1018" s="241"/>
      <c r="D1018" s="241"/>
      <c r="E1018" s="241"/>
      <c r="F1018" s="76"/>
    </row>
    <row r="1019" spans="1:6" ht="15.75">
      <c r="A1019" s="249"/>
      <c r="B1019" s="241"/>
      <c r="C1019" s="242"/>
      <c r="D1019" s="243"/>
      <c r="E1019" s="244"/>
      <c r="F1019" s="76"/>
    </row>
    <row r="1020" spans="1:6" ht="15.75">
      <c r="A1020" s="249"/>
      <c r="B1020" s="241"/>
      <c r="C1020" s="241"/>
      <c r="D1020" s="241"/>
      <c r="E1020" s="241"/>
      <c r="F1020" s="76"/>
    </row>
    <row r="1021" spans="1:6" ht="15.75">
      <c r="A1021" s="249"/>
      <c r="B1021" s="241"/>
      <c r="C1021" s="242"/>
      <c r="D1021" s="243"/>
      <c r="E1021" s="244"/>
      <c r="F1021" s="76"/>
    </row>
    <row r="1022" spans="1:6" ht="15.75">
      <c r="A1022" s="249"/>
      <c r="B1022" s="241"/>
      <c r="C1022" s="241"/>
      <c r="D1022" s="241"/>
      <c r="E1022" s="241"/>
      <c r="F1022" s="76"/>
    </row>
    <row r="1023" spans="1:6" ht="15.75">
      <c r="A1023" s="249"/>
      <c r="B1023" s="240"/>
      <c r="C1023" s="242"/>
      <c r="D1023" s="243"/>
      <c r="E1023" s="244"/>
      <c r="F1023" s="76"/>
    </row>
    <row r="1024" spans="1:6" ht="15.75">
      <c r="A1024" s="249"/>
      <c r="B1024" s="240"/>
      <c r="C1024" s="241"/>
      <c r="D1024" s="241"/>
      <c r="E1024" s="241"/>
      <c r="F1024" s="76"/>
    </row>
    <row r="1025" spans="1:6" ht="15.75">
      <c r="A1025" s="249"/>
      <c r="B1025" s="240"/>
      <c r="C1025" s="242"/>
      <c r="D1025" s="243"/>
      <c r="E1025" s="244"/>
      <c r="F1025" s="76"/>
    </row>
    <row r="1026" spans="1:6" ht="15.75">
      <c r="A1026" s="249"/>
      <c r="B1026" s="240"/>
      <c r="C1026" s="241"/>
      <c r="D1026" s="241"/>
      <c r="E1026" s="241"/>
      <c r="F1026" s="76"/>
    </row>
    <row r="1027" spans="1:6" ht="15.75">
      <c r="A1027" s="249"/>
      <c r="B1027" s="240"/>
      <c r="C1027" s="242"/>
      <c r="D1027" s="243"/>
      <c r="E1027" s="244"/>
      <c r="F1027" s="76"/>
    </row>
    <row r="1028" spans="1:6" ht="15.75">
      <c r="A1028" s="249"/>
      <c r="B1028" s="240"/>
      <c r="C1028" s="241"/>
      <c r="D1028" s="241"/>
      <c r="E1028" s="241"/>
      <c r="F1028" s="76"/>
    </row>
    <row r="1029" spans="1:6" ht="15.75">
      <c r="A1029" s="249"/>
      <c r="B1029" s="240"/>
      <c r="C1029" s="242"/>
      <c r="D1029" s="243"/>
      <c r="E1029" s="244"/>
      <c r="F1029" s="76"/>
    </row>
    <row r="1030" spans="1:6" ht="15.75">
      <c r="A1030" s="249"/>
      <c r="B1030" s="240"/>
      <c r="C1030" s="241"/>
      <c r="D1030" s="241"/>
      <c r="E1030" s="241"/>
      <c r="F1030" s="76"/>
    </row>
    <row r="1031" spans="1:6" ht="15.75">
      <c r="A1031" s="249"/>
      <c r="B1031" s="240"/>
      <c r="C1031" s="242"/>
      <c r="D1031" s="243"/>
      <c r="E1031" s="244"/>
      <c r="F1031" s="76"/>
    </row>
    <row r="1032" spans="1:6" ht="15.75">
      <c r="A1032" s="249"/>
      <c r="B1032" s="240"/>
      <c r="C1032" s="241"/>
      <c r="D1032" s="241"/>
      <c r="E1032" s="241"/>
      <c r="F1032" s="76"/>
    </row>
    <row r="1033" spans="1:6" ht="15.75">
      <c r="A1033" s="249"/>
      <c r="B1033" s="240"/>
      <c r="C1033" s="242"/>
      <c r="D1033" s="243"/>
      <c r="E1033" s="244"/>
      <c r="F1033" s="76"/>
    </row>
    <row r="1034" spans="1:6" ht="15.75">
      <c r="A1034" s="249"/>
      <c r="B1034" s="240"/>
      <c r="C1034" s="241"/>
      <c r="D1034" s="241"/>
      <c r="E1034" s="241"/>
      <c r="F1034" s="76"/>
    </row>
    <row r="1035" spans="1:6" ht="15.75">
      <c r="A1035" s="249"/>
      <c r="B1035" s="240"/>
      <c r="C1035" s="242"/>
      <c r="D1035" s="243"/>
      <c r="E1035" s="244"/>
      <c r="F1035" s="76"/>
    </row>
    <row r="1036" spans="1:6" ht="15.75">
      <c r="A1036" s="249"/>
      <c r="B1036" s="241"/>
      <c r="C1036" s="241"/>
      <c r="D1036" s="241"/>
      <c r="E1036" s="241"/>
      <c r="F1036" s="76"/>
    </row>
    <row r="1037" spans="1:6" ht="15.75">
      <c r="A1037" s="249"/>
      <c r="B1037" s="241"/>
      <c r="C1037" s="242"/>
      <c r="D1037" s="243"/>
      <c r="E1037" s="244"/>
      <c r="F1037" s="76"/>
    </row>
    <row r="1038" spans="1:6" ht="15.75">
      <c r="A1038" s="249"/>
      <c r="B1038" s="241"/>
      <c r="C1038" s="241"/>
      <c r="D1038" s="241"/>
      <c r="E1038" s="241"/>
      <c r="F1038" s="76"/>
    </row>
    <row r="1039" spans="1:6" ht="15.75">
      <c r="A1039" s="249"/>
      <c r="B1039" s="241"/>
      <c r="C1039" s="242"/>
      <c r="D1039" s="243"/>
      <c r="E1039" s="244"/>
      <c r="F1039" s="76"/>
    </row>
    <row r="1040" spans="1:6" ht="15.75">
      <c r="A1040" s="249"/>
      <c r="B1040" s="241"/>
      <c r="C1040" s="241"/>
      <c r="D1040" s="241"/>
      <c r="E1040" s="241"/>
      <c r="F1040" s="76"/>
    </row>
    <row r="1041" spans="1:6" ht="15.75">
      <c r="A1041" s="249"/>
      <c r="B1041" s="241"/>
      <c r="C1041" s="242"/>
      <c r="D1041" s="243"/>
      <c r="E1041" s="244"/>
      <c r="F1041" s="76"/>
    </row>
    <row r="1042" spans="1:6" ht="15.75">
      <c r="A1042" s="249"/>
      <c r="B1042" s="241"/>
      <c r="C1042" s="241"/>
      <c r="D1042" s="241"/>
      <c r="E1042" s="241"/>
      <c r="F1042" s="76"/>
    </row>
    <row r="1043" spans="1:6" ht="15.75">
      <c r="A1043" s="249"/>
      <c r="B1043" s="241"/>
      <c r="C1043" s="242"/>
      <c r="D1043" s="243"/>
      <c r="E1043" s="244"/>
      <c r="F1043" s="76"/>
    </row>
    <row r="1044" spans="1:6" ht="15.75">
      <c r="A1044" s="249"/>
      <c r="B1044" s="241"/>
      <c r="C1044" s="241"/>
      <c r="D1044" s="241"/>
      <c r="E1044" s="241"/>
      <c r="F1044" s="76"/>
    </row>
    <row r="1045" spans="1:6" ht="15.75">
      <c r="A1045" s="249"/>
      <c r="B1045" s="241"/>
      <c r="C1045" s="242"/>
      <c r="D1045" s="243"/>
      <c r="E1045" s="244"/>
      <c r="F1045" s="76"/>
    </row>
    <row r="1046" spans="1:6" ht="15.75">
      <c r="A1046" s="249"/>
      <c r="B1046" s="241"/>
      <c r="C1046" s="241"/>
      <c r="D1046" s="241"/>
      <c r="E1046" s="241"/>
      <c r="F1046" s="76"/>
    </row>
    <row r="1047" spans="1:6" ht="15.75">
      <c r="A1047" s="249"/>
      <c r="B1047" s="241"/>
      <c r="C1047" s="242"/>
      <c r="D1047" s="243"/>
      <c r="E1047" s="244"/>
      <c r="F1047" s="76"/>
    </row>
    <row r="1048" spans="1:6" ht="15.75">
      <c r="A1048" s="249"/>
      <c r="B1048" s="241"/>
      <c r="C1048" s="241"/>
      <c r="D1048" s="241"/>
      <c r="E1048" s="241"/>
      <c r="F1048" s="76"/>
    </row>
    <row r="1049" spans="1:6" ht="15.75">
      <c r="A1049" s="249"/>
      <c r="B1049" s="241"/>
      <c r="C1049" s="242"/>
      <c r="D1049" s="243"/>
      <c r="E1049" s="244"/>
      <c r="F1049" s="76"/>
    </row>
    <row r="1050" spans="1:6" ht="15.75">
      <c r="A1050" s="249"/>
      <c r="B1050" s="241"/>
      <c r="C1050" s="241"/>
      <c r="D1050" s="241"/>
      <c r="E1050" s="241"/>
      <c r="F1050" s="76"/>
    </row>
    <row r="1051" spans="1:6" ht="15.75">
      <c r="A1051" s="249"/>
      <c r="B1051" s="241"/>
      <c r="C1051" s="242"/>
      <c r="D1051" s="243"/>
      <c r="E1051" s="244"/>
      <c r="F1051" s="76"/>
    </row>
    <row r="1052" spans="1:6" ht="15.75">
      <c r="A1052" s="249"/>
      <c r="B1052" s="241"/>
      <c r="C1052" s="241"/>
      <c r="D1052" s="241"/>
      <c r="E1052" s="241"/>
      <c r="F1052" s="76"/>
    </row>
    <row r="1053" spans="1:6" ht="15.75">
      <c r="A1053" s="249"/>
      <c r="B1053" s="241"/>
      <c r="C1053" s="242"/>
      <c r="D1053" s="243"/>
      <c r="E1053" s="244"/>
      <c r="F1053" s="76"/>
    </row>
    <row r="1054" spans="1:6" ht="15.75">
      <c r="A1054" s="249"/>
      <c r="B1054" s="241"/>
      <c r="C1054" s="241"/>
      <c r="D1054" s="241"/>
      <c r="E1054" s="241"/>
      <c r="F1054" s="76"/>
    </row>
    <row r="1055" spans="1:6" ht="15.75">
      <c r="A1055" s="249"/>
      <c r="B1055" s="241"/>
      <c r="C1055" s="242"/>
      <c r="D1055" s="243"/>
      <c r="E1055" s="244"/>
      <c r="F1055" s="76"/>
    </row>
    <row r="1056" spans="1:6" ht="15.75">
      <c r="A1056" s="249"/>
      <c r="B1056" s="241"/>
      <c r="C1056" s="241"/>
      <c r="D1056" s="241"/>
      <c r="E1056" s="241"/>
      <c r="F1056" s="76"/>
    </row>
    <row r="1057" spans="1:6" ht="15.75">
      <c r="A1057" s="249"/>
      <c r="B1057" s="241"/>
      <c r="C1057" s="242"/>
      <c r="D1057" s="243"/>
      <c r="E1057" s="244"/>
      <c r="F1057" s="76"/>
    </row>
    <row r="1058" spans="1:6" ht="15.75">
      <c r="A1058" s="249"/>
      <c r="B1058" s="241"/>
      <c r="C1058" s="241"/>
      <c r="D1058" s="241"/>
      <c r="E1058" s="241"/>
      <c r="F1058" s="76"/>
    </row>
    <row r="1059" spans="1:6" ht="15.75">
      <c r="A1059" s="249"/>
      <c r="B1059" s="241"/>
      <c r="C1059" s="242"/>
      <c r="D1059" s="243"/>
      <c r="E1059" s="244"/>
      <c r="F1059" s="76"/>
    </row>
    <row r="1060" spans="1:6" ht="15.75">
      <c r="A1060" s="249"/>
      <c r="B1060" s="241"/>
      <c r="C1060" s="241"/>
      <c r="D1060" s="241"/>
      <c r="E1060" s="241"/>
      <c r="F1060" s="76"/>
    </row>
    <row r="1061" spans="1:6" ht="15.75">
      <c r="A1061" s="249"/>
      <c r="B1061" s="241"/>
      <c r="C1061" s="242"/>
      <c r="D1061" s="243"/>
      <c r="E1061" s="244"/>
      <c r="F1061" s="76"/>
    </row>
    <row r="1062" spans="1:6" ht="15.75">
      <c r="A1062" s="249"/>
      <c r="B1062" s="241"/>
      <c r="C1062" s="241"/>
      <c r="D1062" s="241"/>
      <c r="E1062" s="241"/>
      <c r="F1062" s="76"/>
    </row>
    <row r="1063" spans="1:6" ht="15.75">
      <c r="A1063" s="249"/>
      <c r="B1063" s="241"/>
      <c r="C1063" s="242"/>
      <c r="D1063" s="243"/>
      <c r="E1063" s="244"/>
      <c r="F1063" s="76"/>
    </row>
    <row r="1064" spans="1:6" ht="15.75">
      <c r="A1064" s="249"/>
      <c r="B1064" s="241"/>
      <c r="C1064" s="241"/>
      <c r="D1064" s="241"/>
      <c r="E1064" s="241"/>
      <c r="F1064" s="76"/>
    </row>
    <row r="1065" spans="1:6" ht="15.75">
      <c r="A1065" s="249"/>
      <c r="B1065" s="241"/>
      <c r="C1065" s="242"/>
      <c r="D1065" s="243"/>
      <c r="E1065" s="244"/>
      <c r="F1065" s="76"/>
    </row>
    <row r="1066" spans="1:6" ht="15.75">
      <c r="A1066" s="249"/>
      <c r="B1066" s="241"/>
      <c r="C1066" s="241"/>
      <c r="D1066" s="241"/>
      <c r="E1066" s="241"/>
      <c r="F1066" s="76"/>
    </row>
    <row r="1067" spans="1:6" ht="15.75">
      <c r="A1067" s="249"/>
      <c r="B1067" s="241"/>
      <c r="C1067" s="242"/>
      <c r="D1067" s="243"/>
      <c r="E1067" s="244"/>
      <c r="F1067" s="76"/>
    </row>
    <row r="1068" spans="1:6" ht="15.75">
      <c r="A1068" s="249"/>
      <c r="B1068" s="241"/>
      <c r="C1068" s="241"/>
      <c r="D1068" s="241"/>
      <c r="E1068" s="241"/>
      <c r="F1068" s="76"/>
    </row>
    <row r="1069" spans="1:6" ht="15.75">
      <c r="A1069" s="249"/>
      <c r="B1069" s="241"/>
      <c r="C1069" s="242"/>
      <c r="D1069" s="243"/>
      <c r="E1069" s="244"/>
      <c r="F1069" s="76"/>
    </row>
    <row r="1070" spans="1:6" ht="15.75">
      <c r="A1070" s="249"/>
      <c r="B1070" s="241"/>
      <c r="C1070" s="241"/>
      <c r="D1070" s="241"/>
      <c r="E1070" s="241"/>
      <c r="F1070" s="76"/>
    </row>
    <row r="1071" spans="1:6" ht="15.75">
      <c r="A1071" s="249"/>
      <c r="B1071" s="241"/>
      <c r="C1071" s="242"/>
      <c r="D1071" s="243"/>
      <c r="E1071" s="244"/>
      <c r="F1071" s="76"/>
    </row>
    <row r="1072" spans="1:6" ht="15.75">
      <c r="A1072" s="249"/>
      <c r="B1072" s="241"/>
      <c r="C1072" s="241"/>
      <c r="D1072" s="241"/>
      <c r="E1072" s="241"/>
      <c r="F1072" s="76"/>
    </row>
    <row r="1073" spans="1:6" ht="15.75">
      <c r="A1073" s="249"/>
      <c r="B1073" s="241"/>
      <c r="C1073" s="242"/>
      <c r="D1073" s="243"/>
      <c r="E1073" s="244"/>
      <c r="F1073" s="76"/>
    </row>
    <row r="1074" spans="1:6" ht="15.75">
      <c r="A1074" s="249"/>
      <c r="B1074" s="241"/>
      <c r="C1074" s="241"/>
      <c r="D1074" s="241"/>
      <c r="E1074" s="241"/>
      <c r="F1074" s="76"/>
    </row>
    <row r="1075" spans="1:6" ht="15.75">
      <c r="A1075" s="249"/>
      <c r="B1075" s="241"/>
      <c r="C1075" s="242"/>
      <c r="D1075" s="243"/>
      <c r="E1075" s="244"/>
      <c r="F1075" s="76"/>
    </row>
    <row r="1076" spans="1:6" ht="15.75">
      <c r="A1076" s="249"/>
      <c r="B1076" s="241"/>
      <c r="C1076" s="241"/>
      <c r="D1076" s="241"/>
      <c r="E1076" s="241"/>
      <c r="F1076" s="76"/>
    </row>
    <row r="1077" spans="1:6" ht="15.75">
      <c r="A1077" s="249"/>
      <c r="B1077" s="241"/>
      <c r="C1077" s="242"/>
      <c r="D1077" s="243"/>
      <c r="E1077" s="244"/>
      <c r="F1077" s="76"/>
    </row>
    <row r="1078" spans="1:6" ht="15.75">
      <c r="A1078" s="249"/>
      <c r="B1078" s="241"/>
      <c r="C1078" s="241"/>
      <c r="D1078" s="241"/>
      <c r="E1078" s="241"/>
      <c r="F1078" s="76"/>
    </row>
    <row r="1079" spans="1:6" ht="15.75">
      <c r="A1079" s="249"/>
      <c r="B1079" s="241"/>
      <c r="C1079" s="242"/>
      <c r="D1079" s="243"/>
      <c r="E1079" s="244"/>
      <c r="F1079" s="76"/>
    </row>
    <row r="1080" spans="1:6" ht="15.75">
      <c r="A1080" s="249"/>
      <c r="B1080" s="241"/>
      <c r="C1080" s="241"/>
      <c r="D1080" s="241"/>
      <c r="E1080" s="241"/>
      <c r="F1080" s="76"/>
    </row>
    <row r="1081" spans="1:6" ht="15.75">
      <c r="A1081" s="249"/>
      <c r="B1081" s="241"/>
      <c r="C1081" s="242"/>
      <c r="D1081" s="243"/>
      <c r="E1081" s="244"/>
      <c r="F1081" s="76"/>
    </row>
    <row r="1082" spans="1:6" ht="15.75">
      <c r="A1082" s="249"/>
      <c r="B1082" s="241"/>
      <c r="C1082" s="241"/>
      <c r="D1082" s="241"/>
      <c r="E1082" s="241"/>
      <c r="F1082" s="76"/>
    </row>
    <row r="1083" spans="1:6" ht="15.75">
      <c r="A1083" s="249"/>
      <c r="B1083" s="241"/>
      <c r="C1083" s="242"/>
      <c r="D1083" s="243"/>
      <c r="E1083" s="244"/>
      <c r="F1083" s="76"/>
    </row>
    <row r="1084" spans="1:6" ht="15.75">
      <c r="A1084" s="249"/>
      <c r="B1084" s="241"/>
      <c r="C1084" s="241"/>
      <c r="D1084" s="241"/>
      <c r="E1084" s="241"/>
      <c r="F1084" s="76"/>
    </row>
    <row r="1085" spans="1:6" ht="15.75">
      <c r="A1085" s="249"/>
      <c r="B1085" s="241"/>
      <c r="C1085" s="242"/>
      <c r="D1085" s="243"/>
      <c r="E1085" s="244"/>
      <c r="F1085" s="76"/>
    </row>
    <row r="1086" spans="1:6" ht="15.75">
      <c r="A1086" s="249"/>
      <c r="B1086" s="241"/>
      <c r="C1086" s="241"/>
      <c r="D1086" s="241"/>
      <c r="E1086" s="241"/>
      <c r="F1086" s="76"/>
    </row>
    <row r="1087" spans="1:6" ht="15.75">
      <c r="A1087" s="249"/>
      <c r="B1087" s="241"/>
      <c r="C1087" s="242"/>
      <c r="D1087" s="243"/>
      <c r="E1087" s="244"/>
      <c r="F1087" s="76"/>
    </row>
    <row r="1088" spans="1:6" ht="15.75">
      <c r="A1088" s="249"/>
      <c r="B1088" s="241"/>
      <c r="C1088" s="241"/>
      <c r="D1088" s="241"/>
      <c r="E1088" s="241"/>
      <c r="F1088" s="76"/>
    </row>
    <row r="1089" spans="1:6" ht="15.75">
      <c r="A1089" s="249"/>
      <c r="B1089" s="241"/>
      <c r="C1089" s="242"/>
      <c r="D1089" s="243"/>
      <c r="E1089" s="244"/>
      <c r="F1089" s="76"/>
    </row>
    <row r="1090" spans="1:6" ht="15.75">
      <c r="A1090" s="249"/>
      <c r="B1090" s="241"/>
      <c r="C1090" s="241"/>
      <c r="D1090" s="241"/>
      <c r="E1090" s="241"/>
      <c r="F1090" s="76"/>
    </row>
    <row r="1091" spans="1:6" ht="15.75">
      <c r="A1091" s="249"/>
      <c r="B1091" s="241"/>
      <c r="C1091" s="242"/>
      <c r="D1091" s="243"/>
      <c r="E1091" s="244"/>
      <c r="F1091" s="76"/>
    </row>
    <row r="1092" spans="1:6" ht="15.75">
      <c r="A1092" s="249"/>
      <c r="B1092" s="241"/>
      <c r="C1092" s="241"/>
      <c r="D1092" s="241"/>
      <c r="E1092" s="241"/>
      <c r="F1092" s="76"/>
    </row>
    <row r="1093" spans="1:6" ht="15.75">
      <c r="A1093" s="249"/>
      <c r="B1093" s="241"/>
      <c r="C1093" s="242"/>
      <c r="D1093" s="243"/>
      <c r="E1093" s="244"/>
      <c r="F1093" s="76"/>
    </row>
    <row r="1094" spans="1:6" ht="15.75">
      <c r="A1094" s="249"/>
      <c r="B1094" s="241"/>
      <c r="C1094" s="241"/>
      <c r="D1094" s="241"/>
      <c r="E1094" s="241"/>
      <c r="F1094" s="76"/>
    </row>
    <row r="1095" spans="1:6" ht="15.75">
      <c r="A1095" s="249"/>
      <c r="B1095" s="241"/>
      <c r="C1095" s="242"/>
      <c r="D1095" s="243"/>
      <c r="E1095" s="244"/>
      <c r="F1095" s="76"/>
    </row>
    <row r="1096" spans="1:6" ht="15.75">
      <c r="A1096" s="249"/>
      <c r="B1096" s="241"/>
      <c r="C1096" s="241"/>
      <c r="D1096" s="241"/>
      <c r="E1096" s="241"/>
      <c r="F1096" s="76"/>
    </row>
    <row r="1097" spans="1:6" ht="15.75">
      <c r="A1097" s="249"/>
      <c r="B1097" s="241"/>
      <c r="C1097" s="242"/>
      <c r="D1097" s="243"/>
      <c r="E1097" s="244"/>
      <c r="F1097" s="76"/>
    </row>
    <row r="1098" spans="1:6" ht="15.75">
      <c r="A1098" s="249"/>
      <c r="B1098" s="241"/>
      <c r="C1098" s="241"/>
      <c r="D1098" s="241"/>
      <c r="E1098" s="241"/>
      <c r="F1098" s="76"/>
    </row>
    <row r="1099" spans="1:6" ht="15.75">
      <c r="A1099" s="249"/>
      <c r="B1099" s="241"/>
      <c r="C1099" s="242"/>
      <c r="D1099" s="243"/>
      <c r="E1099" s="244"/>
      <c r="F1099" s="76"/>
    </row>
    <row r="1100" spans="1:6" ht="15.75">
      <c r="A1100" s="249"/>
      <c r="B1100" s="241"/>
      <c r="C1100" s="241"/>
      <c r="D1100" s="241"/>
      <c r="E1100" s="241"/>
      <c r="F1100" s="76"/>
    </row>
    <row r="1101" spans="1:6" ht="15.75">
      <c r="A1101" s="249"/>
      <c r="B1101" s="241"/>
      <c r="C1101" s="242"/>
      <c r="D1101" s="243"/>
      <c r="E1101" s="244"/>
      <c r="F1101" s="76"/>
    </row>
    <row r="1102" spans="1:6" ht="15.75">
      <c r="A1102" s="249"/>
      <c r="B1102" s="241"/>
      <c r="C1102" s="241"/>
      <c r="D1102" s="241"/>
      <c r="E1102" s="241"/>
      <c r="F1102" s="76"/>
    </row>
    <row r="1103" spans="1:6" ht="15.75">
      <c r="A1103" s="249"/>
      <c r="B1103" s="241"/>
      <c r="C1103" s="242"/>
      <c r="D1103" s="243"/>
      <c r="E1103" s="244"/>
      <c r="F1103" s="76"/>
    </row>
    <row r="1104" spans="1:6" ht="15.75">
      <c r="A1104" s="249"/>
      <c r="B1104" s="241"/>
      <c r="C1104" s="241"/>
      <c r="D1104" s="241"/>
      <c r="E1104" s="241"/>
      <c r="F1104" s="76"/>
    </row>
    <row r="1105" spans="1:6" ht="15.75">
      <c r="A1105" s="249"/>
      <c r="B1105" s="241"/>
      <c r="C1105" s="242"/>
      <c r="D1105" s="243"/>
      <c r="E1105" s="244"/>
      <c r="F1105" s="76"/>
    </row>
    <row r="1106" spans="1:6" ht="15.75">
      <c r="A1106" s="249"/>
      <c r="B1106" s="241"/>
      <c r="C1106" s="241"/>
      <c r="D1106" s="241"/>
      <c r="E1106" s="241"/>
      <c r="F1106" s="76"/>
    </row>
    <row r="1107" spans="1:6" ht="15.75">
      <c r="A1107" s="249"/>
      <c r="B1107" s="241"/>
      <c r="C1107" s="242"/>
      <c r="D1107" s="243"/>
      <c r="E1107" s="244"/>
      <c r="F1107" s="76"/>
    </row>
    <row r="1108" spans="1:6" ht="15.75">
      <c r="A1108" s="249"/>
      <c r="B1108" s="241"/>
      <c r="C1108" s="241"/>
      <c r="D1108" s="241"/>
      <c r="E1108" s="241"/>
      <c r="F1108" s="76"/>
    </row>
    <row r="1109" spans="1:6" ht="15.75">
      <c r="A1109" s="249"/>
      <c r="B1109" s="241"/>
      <c r="C1109" s="242"/>
      <c r="D1109" s="243"/>
      <c r="E1109" s="244"/>
      <c r="F1109" s="76"/>
    </row>
    <row r="1110" spans="1:6" ht="15.75">
      <c r="A1110" s="249"/>
      <c r="B1110" s="241"/>
      <c r="C1110" s="241"/>
      <c r="D1110" s="241"/>
      <c r="E1110" s="241"/>
      <c r="F1110" s="76"/>
    </row>
    <row r="1111" spans="1:6" ht="15.75">
      <c r="A1111" s="249"/>
      <c r="B1111" s="241"/>
      <c r="C1111" s="242"/>
      <c r="D1111" s="243"/>
      <c r="E1111" s="244"/>
      <c r="F1111" s="76"/>
    </row>
    <row r="1112" spans="1:6" ht="15.75">
      <c r="A1112" s="249"/>
      <c r="B1112" s="241"/>
      <c r="C1112" s="241"/>
      <c r="D1112" s="241"/>
      <c r="E1112" s="241"/>
      <c r="F1112" s="76"/>
    </row>
    <row r="1113" spans="1:6" ht="15.75">
      <c r="A1113" s="249"/>
      <c r="B1113" s="241"/>
      <c r="C1113" s="242"/>
      <c r="D1113" s="243"/>
      <c r="E1113" s="244"/>
      <c r="F1113" s="76"/>
    </row>
    <row r="1114" spans="1:6" ht="15.75">
      <c r="A1114" s="249"/>
      <c r="B1114" s="240"/>
      <c r="C1114" s="241"/>
      <c r="D1114" s="241"/>
      <c r="E1114" s="241"/>
      <c r="F1114" s="76"/>
    </row>
    <row r="1115" spans="1:6" ht="15.75">
      <c r="A1115" s="249"/>
      <c r="B1115" s="240"/>
      <c r="C1115" s="242"/>
      <c r="D1115" s="243"/>
      <c r="E1115" s="244"/>
      <c r="F1115" s="76"/>
    </row>
    <row r="1116" spans="1:6" ht="15.75">
      <c r="A1116" s="249"/>
      <c r="B1116" s="240"/>
      <c r="C1116" s="241"/>
      <c r="D1116" s="241"/>
      <c r="E1116" s="241"/>
      <c r="F1116" s="76"/>
    </row>
    <row r="1117" spans="1:6" ht="15.75">
      <c r="A1117" s="249"/>
      <c r="B1117" s="240"/>
      <c r="C1117" s="242"/>
      <c r="D1117" s="243"/>
      <c r="E1117" s="244"/>
      <c r="F1117" s="76"/>
    </row>
    <row r="1118" spans="1:6" ht="15.75">
      <c r="A1118" s="249"/>
      <c r="B1118" s="240"/>
      <c r="C1118" s="241"/>
      <c r="D1118" s="241"/>
      <c r="E1118" s="241"/>
      <c r="F1118" s="76"/>
    </row>
    <row r="1119" spans="1:6" ht="15.75">
      <c r="A1119" s="249"/>
      <c r="B1119" s="240"/>
      <c r="C1119" s="242"/>
      <c r="D1119" s="243"/>
      <c r="E1119" s="244"/>
      <c r="F1119" s="76"/>
    </row>
    <row r="1120" spans="1:6" ht="15.75">
      <c r="A1120" s="249"/>
      <c r="B1120" s="240"/>
      <c r="C1120" s="241"/>
      <c r="D1120" s="241"/>
      <c r="E1120" s="241"/>
      <c r="F1120" s="76"/>
    </row>
    <row r="1121" spans="1:6" ht="15.75">
      <c r="A1121" s="249"/>
      <c r="B1121" s="240"/>
      <c r="C1121" s="242"/>
      <c r="D1121" s="243"/>
      <c r="E1121" s="244"/>
      <c r="F1121" s="76"/>
    </row>
    <row r="1122" spans="1:6" ht="15.75">
      <c r="A1122" s="249"/>
      <c r="B1122" s="240"/>
      <c r="C1122" s="241"/>
      <c r="D1122" s="241"/>
      <c r="E1122" s="241"/>
      <c r="F1122" s="76"/>
    </row>
    <row r="1123" spans="1:6" ht="15.75">
      <c r="A1123" s="249"/>
      <c r="B1123" s="240"/>
      <c r="C1123" s="242"/>
      <c r="D1123" s="243"/>
      <c r="E1123" s="244"/>
      <c r="F1123" s="76"/>
    </row>
    <row r="1124" spans="1:6" ht="15.75">
      <c r="A1124" s="249"/>
      <c r="B1124" s="240"/>
      <c r="C1124" s="241"/>
      <c r="D1124" s="241"/>
      <c r="E1124" s="241"/>
      <c r="F1124" s="76"/>
    </row>
    <row r="1125" spans="1:6" ht="15.75">
      <c r="A1125" s="249"/>
      <c r="B1125" s="240"/>
      <c r="C1125" s="242"/>
      <c r="D1125" s="243"/>
      <c r="E1125" s="244"/>
      <c r="F1125" s="76"/>
    </row>
    <row r="1126" spans="1:6" ht="15.75">
      <c r="A1126" s="249"/>
      <c r="B1126" s="240"/>
      <c r="C1126" s="241"/>
      <c r="D1126" s="241"/>
      <c r="E1126" s="241"/>
      <c r="F1126" s="76"/>
    </row>
    <row r="1127" spans="1:6" ht="15.75">
      <c r="A1127" s="249"/>
      <c r="B1127" s="240"/>
      <c r="C1127" s="242"/>
      <c r="D1127" s="243"/>
      <c r="E1127" s="244"/>
      <c r="F1127" s="76"/>
    </row>
    <row r="1128" spans="1:6" ht="15.75">
      <c r="A1128" s="249"/>
      <c r="B1128" s="240"/>
      <c r="C1128" s="241"/>
      <c r="D1128" s="241"/>
      <c r="E1128" s="241"/>
      <c r="F1128" s="76"/>
    </row>
    <row r="1129" spans="1:6" ht="15.75">
      <c r="A1129" s="249"/>
      <c r="B1129" s="240"/>
      <c r="C1129" s="242"/>
      <c r="D1129" s="243"/>
      <c r="E1129" s="244"/>
      <c r="F1129" s="76"/>
    </row>
    <row r="1130" spans="1:6" ht="15.75">
      <c r="A1130" s="249"/>
      <c r="B1130" s="240"/>
      <c r="C1130" s="241"/>
      <c r="D1130" s="241"/>
      <c r="E1130" s="241"/>
      <c r="F1130" s="76"/>
    </row>
    <row r="1131" spans="1:6" ht="15.75">
      <c r="A1131" s="249"/>
      <c r="B1131" s="240"/>
      <c r="C1131" s="242"/>
      <c r="D1131" s="243"/>
      <c r="E1131" s="244"/>
      <c r="F1131" s="76"/>
    </row>
    <row r="1132" spans="1:6" ht="15.75">
      <c r="A1132" s="249"/>
      <c r="B1132" s="240"/>
      <c r="C1132" s="241"/>
      <c r="D1132" s="241"/>
      <c r="E1132" s="241"/>
      <c r="F1132" s="76"/>
    </row>
    <row r="1133" spans="1:6" ht="15.75">
      <c r="A1133" s="249"/>
      <c r="B1133" s="240"/>
      <c r="C1133" s="242"/>
      <c r="D1133" s="243"/>
      <c r="E1133" s="244"/>
      <c r="F1133" s="76"/>
    </row>
    <row r="1134" spans="1:6" ht="15.75">
      <c r="A1134" s="249"/>
      <c r="B1134" s="240"/>
      <c r="C1134" s="241"/>
      <c r="D1134" s="241"/>
      <c r="E1134" s="241"/>
      <c r="F1134" s="76"/>
    </row>
    <row r="1135" spans="1:6" ht="15.75">
      <c r="A1135" s="249"/>
      <c r="B1135" s="240"/>
      <c r="C1135" s="242"/>
      <c r="D1135" s="243"/>
      <c r="E1135" s="244"/>
      <c r="F1135" s="76"/>
    </row>
    <row r="1136" spans="1:6" ht="15.75">
      <c r="A1136" s="249"/>
      <c r="B1136" s="240"/>
      <c r="C1136" s="241"/>
      <c r="D1136" s="241"/>
      <c r="E1136" s="241"/>
      <c r="F1136" s="76"/>
    </row>
    <row r="1137" spans="1:6" ht="15.75">
      <c r="A1137" s="249"/>
      <c r="B1137" s="240"/>
      <c r="C1137" s="242"/>
      <c r="D1137" s="243"/>
      <c r="E1137" s="244"/>
      <c r="F1137" s="76"/>
    </row>
    <row r="1138" spans="1:6" ht="15.75">
      <c r="A1138" s="249"/>
      <c r="B1138" s="240"/>
      <c r="C1138" s="241"/>
      <c r="D1138" s="241"/>
      <c r="E1138" s="241"/>
      <c r="F1138" s="76"/>
    </row>
    <row r="1139" spans="1:6" ht="15.75">
      <c r="A1139" s="249"/>
      <c r="B1139" s="240"/>
      <c r="C1139" s="242"/>
      <c r="D1139" s="243"/>
      <c r="E1139" s="244"/>
      <c r="F1139" s="76"/>
    </row>
    <row r="1140" spans="1:6" ht="15.75">
      <c r="A1140" s="249"/>
      <c r="B1140" s="240"/>
      <c r="C1140" s="241"/>
      <c r="D1140" s="241"/>
      <c r="E1140" s="241"/>
      <c r="F1140" s="76"/>
    </row>
    <row r="1141" spans="1:6" ht="15.75">
      <c r="A1141" s="249"/>
      <c r="B1141" s="240"/>
      <c r="C1141" s="242"/>
      <c r="D1141" s="243"/>
      <c r="E1141" s="244"/>
      <c r="F1141" s="76"/>
    </row>
    <row r="1142" spans="1:6" ht="15.75">
      <c r="A1142" s="249"/>
      <c r="B1142" s="240"/>
      <c r="C1142" s="241"/>
      <c r="D1142" s="241"/>
      <c r="E1142" s="241"/>
      <c r="F1142" s="76"/>
    </row>
    <row r="1143" spans="1:6" ht="15.75">
      <c r="A1143" s="249"/>
      <c r="B1143" s="240"/>
      <c r="C1143" s="242"/>
      <c r="D1143" s="243"/>
      <c r="E1143" s="244"/>
      <c r="F1143" s="76"/>
    </row>
    <row r="1144" spans="1:6" ht="15.75">
      <c r="A1144" s="249"/>
      <c r="B1144" s="240"/>
      <c r="C1144" s="241"/>
      <c r="D1144" s="241"/>
      <c r="E1144" s="241"/>
      <c r="F1144" s="76"/>
    </row>
    <row r="1145" spans="1:6" ht="15.75">
      <c r="A1145" s="249"/>
      <c r="B1145" s="240"/>
      <c r="C1145" s="242"/>
      <c r="D1145" s="243"/>
      <c r="E1145" s="244"/>
      <c r="F1145" s="76"/>
    </row>
    <row r="1146" spans="1:6" ht="15.75">
      <c r="A1146" s="249"/>
      <c r="B1146" s="240"/>
      <c r="C1146" s="241"/>
      <c r="D1146" s="241"/>
      <c r="E1146" s="241"/>
      <c r="F1146" s="76"/>
    </row>
    <row r="1147" spans="1:6" ht="15.75">
      <c r="A1147" s="249"/>
      <c r="B1147" s="240"/>
      <c r="C1147" s="242"/>
      <c r="D1147" s="243"/>
      <c r="E1147" s="244"/>
      <c r="F1147" s="76"/>
    </row>
    <row r="1148" spans="1:6" ht="15.75">
      <c r="A1148" s="249"/>
      <c r="B1148" s="240"/>
      <c r="C1148" s="241"/>
      <c r="D1148" s="241"/>
      <c r="E1148" s="241"/>
      <c r="F1148" s="76"/>
    </row>
    <row r="1149" spans="1:6" ht="15.75">
      <c r="A1149" s="249"/>
      <c r="B1149" s="240"/>
      <c r="C1149" s="242"/>
      <c r="D1149" s="243"/>
      <c r="E1149" s="244"/>
      <c r="F1149" s="76"/>
    </row>
    <row r="1150" spans="1:6" ht="15.75">
      <c r="A1150" s="249"/>
      <c r="B1150" s="240"/>
      <c r="C1150" s="241"/>
      <c r="D1150" s="241"/>
      <c r="E1150" s="241"/>
      <c r="F1150" s="76"/>
    </row>
    <row r="1151" spans="1:6" ht="15.75">
      <c r="A1151" s="249"/>
      <c r="B1151" s="240"/>
      <c r="C1151" s="242"/>
      <c r="D1151" s="243"/>
      <c r="E1151" s="244"/>
      <c r="F1151" s="76"/>
    </row>
    <row r="1152" spans="1:6" ht="15.75">
      <c r="A1152" s="249"/>
      <c r="B1152" s="240"/>
      <c r="C1152" s="241"/>
      <c r="D1152" s="241"/>
      <c r="E1152" s="241"/>
      <c r="F1152" s="76"/>
    </row>
    <row r="1153" spans="1:6" ht="15.75">
      <c r="A1153" s="249"/>
      <c r="B1153" s="240"/>
      <c r="C1153" s="242"/>
      <c r="D1153" s="243"/>
      <c r="E1153" s="244"/>
      <c r="F1153" s="76"/>
    </row>
    <row r="1154" spans="1:6" ht="15.75">
      <c r="A1154" s="249"/>
      <c r="B1154" s="240"/>
      <c r="C1154" s="241"/>
      <c r="D1154" s="241"/>
      <c r="E1154" s="241"/>
      <c r="F1154" s="76"/>
    </row>
    <row r="1155" spans="1:6" ht="15.75">
      <c r="A1155" s="249"/>
      <c r="B1155" s="240"/>
      <c r="C1155" s="242"/>
      <c r="D1155" s="243"/>
      <c r="E1155" s="244"/>
      <c r="F1155" s="76"/>
    </row>
    <row r="1156" spans="1:6" ht="15.75">
      <c r="A1156" s="249"/>
      <c r="B1156" s="240"/>
      <c r="C1156" s="241"/>
      <c r="D1156" s="241"/>
      <c r="E1156" s="241"/>
      <c r="F1156" s="76"/>
    </row>
    <row r="1157" spans="1:6" ht="15.75">
      <c r="A1157" s="249"/>
      <c r="B1157" s="240"/>
      <c r="C1157" s="242"/>
      <c r="D1157" s="243"/>
      <c r="E1157" s="244"/>
      <c r="F1157" s="76"/>
    </row>
    <row r="1158" spans="1:6" ht="15.75">
      <c r="A1158" s="249"/>
      <c r="B1158" s="240"/>
      <c r="C1158" s="241"/>
      <c r="D1158" s="241"/>
      <c r="E1158" s="241"/>
      <c r="F1158" s="76"/>
    </row>
    <row r="1159" spans="1:6" ht="15.75">
      <c r="A1159" s="249"/>
      <c r="B1159" s="240"/>
      <c r="C1159" s="242"/>
      <c r="D1159" s="243"/>
      <c r="E1159" s="244"/>
      <c r="F1159" s="76"/>
    </row>
    <row r="1160" spans="1:6" ht="15.75">
      <c r="A1160" s="249"/>
      <c r="B1160" s="240"/>
      <c r="C1160" s="241"/>
      <c r="D1160" s="241"/>
      <c r="E1160" s="241"/>
      <c r="F1160" s="76"/>
    </row>
    <row r="1161" spans="1:6" ht="15.75">
      <c r="A1161" s="249"/>
      <c r="B1161" s="240"/>
      <c r="C1161" s="242"/>
      <c r="D1161" s="243"/>
      <c r="E1161" s="244"/>
      <c r="F1161" s="76"/>
    </row>
    <row r="1162" spans="1:6" ht="15.75">
      <c r="A1162" s="249"/>
      <c r="B1162" s="240"/>
      <c r="C1162" s="241"/>
      <c r="D1162" s="241"/>
      <c r="E1162" s="241"/>
      <c r="F1162" s="76"/>
    </row>
    <row r="1163" spans="1:6" ht="15.75">
      <c r="A1163" s="249"/>
      <c r="B1163" s="240"/>
      <c r="C1163" s="242"/>
      <c r="D1163" s="243"/>
      <c r="E1163" s="244"/>
      <c r="F1163" s="76"/>
    </row>
    <row r="1164" spans="1:6" ht="15.75">
      <c r="A1164" s="249"/>
      <c r="B1164" s="240"/>
      <c r="C1164" s="241"/>
      <c r="D1164" s="241"/>
      <c r="E1164" s="241"/>
      <c r="F1164" s="76"/>
    </row>
    <row r="1165" spans="1:6" ht="15.75">
      <c r="A1165" s="249"/>
      <c r="B1165" s="240"/>
      <c r="C1165" s="242"/>
      <c r="D1165" s="243"/>
      <c r="E1165" s="244"/>
      <c r="F1165" s="76"/>
    </row>
    <row r="1166" spans="1:6" ht="15.75">
      <c r="A1166" s="249"/>
      <c r="B1166" s="240"/>
      <c r="C1166" s="241"/>
      <c r="D1166" s="241"/>
      <c r="E1166" s="241"/>
      <c r="F1166" s="76"/>
    </row>
    <row r="1167" spans="1:6" ht="15.75">
      <c r="A1167" s="249"/>
      <c r="B1167" s="240"/>
      <c r="C1167" s="242"/>
      <c r="D1167" s="243"/>
      <c r="E1167" s="244"/>
      <c r="F1167" s="76"/>
    </row>
    <row r="1168" spans="1:6" ht="15.75">
      <c r="A1168" s="249"/>
      <c r="B1168" s="240"/>
      <c r="C1168" s="241"/>
      <c r="D1168" s="241"/>
      <c r="E1168" s="241"/>
      <c r="F1168" s="76"/>
    </row>
    <row r="1169" spans="1:6" ht="15.75">
      <c r="A1169" s="249"/>
      <c r="B1169" s="240"/>
      <c r="C1169" s="242"/>
      <c r="D1169" s="243"/>
      <c r="E1169" s="244"/>
      <c r="F1169" s="76"/>
    </row>
    <row r="1170" spans="1:6" ht="15.75">
      <c r="A1170" s="249"/>
      <c r="B1170" s="240"/>
      <c r="C1170" s="241"/>
      <c r="D1170" s="241"/>
      <c r="E1170" s="241"/>
      <c r="F1170" s="76"/>
    </row>
    <row r="1171" spans="1:6" ht="15.75">
      <c r="A1171" s="249"/>
      <c r="B1171" s="240"/>
      <c r="C1171" s="242"/>
      <c r="D1171" s="243"/>
      <c r="E1171" s="244"/>
      <c r="F1171" s="76"/>
    </row>
    <row r="1172" spans="1:6" ht="15.75">
      <c r="A1172" s="249"/>
      <c r="B1172" s="240"/>
      <c r="C1172" s="241"/>
      <c r="D1172" s="241"/>
      <c r="E1172" s="241"/>
      <c r="F1172" s="76"/>
    </row>
    <row r="1173" spans="1:6" ht="15.75">
      <c r="A1173" s="249"/>
      <c r="B1173" s="240"/>
      <c r="C1173" s="242"/>
      <c r="D1173" s="243"/>
      <c r="E1173" s="244"/>
      <c r="F1173" s="76"/>
    </row>
    <row r="1174" spans="1:6" ht="15.75">
      <c r="A1174" s="249"/>
      <c r="B1174" s="240"/>
      <c r="C1174" s="241"/>
      <c r="D1174" s="241"/>
      <c r="E1174" s="241"/>
      <c r="F1174" s="76"/>
    </row>
    <row r="1175" spans="1:6" ht="15.75">
      <c r="A1175" s="249"/>
      <c r="B1175" s="240"/>
      <c r="C1175" s="242"/>
      <c r="D1175" s="243"/>
      <c r="E1175" s="244"/>
      <c r="F1175" s="76"/>
    </row>
    <row r="1176" spans="1:6" ht="15.75">
      <c r="A1176" s="249"/>
      <c r="B1176" s="240"/>
      <c r="C1176" s="241"/>
      <c r="D1176" s="241"/>
      <c r="E1176" s="241"/>
      <c r="F1176" s="76"/>
    </row>
    <row r="1177" spans="1:6" ht="15.75">
      <c r="A1177" s="249"/>
      <c r="B1177" s="240"/>
      <c r="C1177" s="242"/>
      <c r="D1177" s="243"/>
      <c r="E1177" s="244"/>
      <c r="F1177" s="76"/>
    </row>
    <row r="1178" spans="1:6" ht="15.75">
      <c r="A1178" s="249"/>
      <c r="B1178" s="240"/>
      <c r="C1178" s="241"/>
      <c r="D1178" s="241"/>
      <c r="E1178" s="241"/>
      <c r="F1178" s="76"/>
    </row>
    <row r="1179" spans="1:6" ht="15.75">
      <c r="A1179" s="249"/>
      <c r="B1179" s="240"/>
      <c r="C1179" s="242"/>
      <c r="D1179" s="243"/>
      <c r="E1179" s="244"/>
      <c r="F1179" s="76"/>
    </row>
    <row r="1180" spans="1:6" ht="15.75">
      <c r="A1180" s="249"/>
      <c r="B1180" s="240"/>
      <c r="C1180" s="241"/>
      <c r="D1180" s="241"/>
      <c r="E1180" s="241"/>
      <c r="F1180" s="76"/>
    </row>
    <row r="1181" spans="1:6" ht="15.75">
      <c r="A1181" s="249"/>
      <c r="B1181" s="240"/>
      <c r="C1181" s="242"/>
      <c r="D1181" s="243"/>
      <c r="E1181" s="244"/>
      <c r="F1181" s="76"/>
    </row>
    <row r="1182" spans="1:6" ht="15.75">
      <c r="A1182" s="249"/>
      <c r="B1182" s="240"/>
      <c r="C1182" s="241"/>
      <c r="D1182" s="241"/>
      <c r="E1182" s="241"/>
      <c r="F1182" s="76"/>
    </row>
    <row r="1183" spans="1:6" ht="15.75">
      <c r="A1183" s="249"/>
      <c r="B1183" s="240"/>
      <c r="C1183" s="242"/>
      <c r="D1183" s="243"/>
      <c r="E1183" s="244"/>
      <c r="F1183" s="76"/>
    </row>
    <row r="1184" spans="1:6" ht="15.75">
      <c r="A1184" s="249"/>
      <c r="B1184" s="240"/>
      <c r="C1184" s="241"/>
      <c r="D1184" s="241"/>
      <c r="E1184" s="241"/>
      <c r="F1184" s="76"/>
    </row>
    <row r="1185" spans="1:6" ht="15.75">
      <c r="A1185" s="249"/>
      <c r="B1185" s="240"/>
      <c r="C1185" s="242"/>
      <c r="D1185" s="243"/>
      <c r="E1185" s="244"/>
      <c r="F1185" s="76"/>
    </row>
    <row r="1186" spans="1:6" ht="15.75">
      <c r="A1186" s="249"/>
      <c r="B1186" s="240"/>
      <c r="C1186" s="241"/>
      <c r="D1186" s="241"/>
      <c r="E1186" s="241"/>
      <c r="F1186" s="76"/>
    </row>
    <row r="1187" spans="1:6" ht="15.75">
      <c r="A1187" s="249"/>
      <c r="B1187" s="240"/>
      <c r="C1187" s="242"/>
      <c r="D1187" s="243"/>
      <c r="E1187" s="244"/>
      <c r="F1187" s="76"/>
    </row>
    <row r="1188" spans="1:6" ht="15.75">
      <c r="A1188" s="249"/>
      <c r="B1188" s="240"/>
      <c r="C1188" s="241"/>
      <c r="D1188" s="241"/>
      <c r="E1188" s="241"/>
      <c r="F1188" s="76"/>
    </row>
    <row r="1189" spans="1:6" ht="15.75">
      <c r="A1189" s="249"/>
      <c r="B1189" s="240"/>
      <c r="C1189" s="242"/>
      <c r="D1189" s="243"/>
      <c r="E1189" s="244"/>
      <c r="F1189" s="76"/>
    </row>
    <row r="1190" spans="1:6" ht="15.75">
      <c r="A1190" s="249"/>
      <c r="B1190" s="240"/>
      <c r="C1190" s="241"/>
      <c r="D1190" s="241"/>
      <c r="E1190" s="241"/>
      <c r="F1190" s="76"/>
    </row>
    <row r="1191" spans="1:6" ht="15.75">
      <c r="A1191" s="249"/>
      <c r="B1191" s="240"/>
      <c r="C1191" s="242"/>
      <c r="D1191" s="243"/>
      <c r="E1191" s="244"/>
      <c r="F1191" s="76"/>
    </row>
    <row r="1192" spans="1:6" ht="15.75">
      <c r="A1192" s="249"/>
      <c r="B1192" s="240"/>
      <c r="C1192" s="241"/>
      <c r="D1192" s="241"/>
      <c r="E1192" s="241"/>
      <c r="F1192" s="76"/>
    </row>
    <row r="1193" spans="1:6" ht="15.75">
      <c r="A1193" s="249"/>
      <c r="B1193" s="240"/>
      <c r="C1193" s="242"/>
      <c r="D1193" s="243"/>
      <c r="E1193" s="244"/>
      <c r="F1193" s="76"/>
    </row>
    <row r="1194" spans="1:6" ht="15.75">
      <c r="A1194" s="249"/>
      <c r="B1194" s="240"/>
      <c r="C1194" s="241"/>
      <c r="D1194" s="241"/>
      <c r="E1194" s="241"/>
      <c r="F1194" s="76"/>
    </row>
    <row r="1195" spans="1:6" ht="15.75">
      <c r="A1195" s="249"/>
      <c r="B1195" s="240"/>
      <c r="C1195" s="242"/>
      <c r="D1195" s="243"/>
      <c r="E1195" s="244"/>
      <c r="F1195" s="76"/>
    </row>
    <row r="1196" spans="1:6" ht="15.75">
      <c r="A1196" s="249"/>
      <c r="B1196" s="240"/>
      <c r="C1196" s="241"/>
      <c r="D1196" s="241"/>
      <c r="E1196" s="241"/>
      <c r="F1196" s="76"/>
    </row>
    <row r="1197" spans="1:6" ht="15.75">
      <c r="A1197" s="249"/>
      <c r="B1197" s="240"/>
      <c r="C1197" s="242"/>
      <c r="D1197" s="243"/>
      <c r="E1197" s="244"/>
      <c r="F1197" s="76"/>
    </row>
    <row r="1198" spans="1:6" ht="15.75">
      <c r="A1198" s="249"/>
      <c r="B1198" s="240"/>
      <c r="C1198" s="241"/>
      <c r="D1198" s="241"/>
      <c r="E1198" s="241"/>
      <c r="F1198" s="76"/>
    </row>
    <row r="1199" spans="1:6" ht="15.75">
      <c r="A1199" s="249"/>
      <c r="B1199" s="240"/>
      <c r="C1199" s="242"/>
      <c r="D1199" s="243"/>
      <c r="E1199" s="244"/>
      <c r="F1199" s="76"/>
    </row>
    <row r="1200" spans="1:6" ht="15.75">
      <c r="A1200" s="249"/>
      <c r="B1200" s="240"/>
      <c r="C1200" s="241"/>
      <c r="D1200" s="243"/>
      <c r="E1200" s="241"/>
      <c r="F1200" s="76"/>
    </row>
    <row r="1201" spans="1:6" ht="15.75">
      <c r="A1201" s="249"/>
      <c r="B1201" s="241"/>
      <c r="C1201" s="241"/>
      <c r="D1201" s="245"/>
      <c r="E1201" s="245"/>
      <c r="F1201" s="76"/>
    </row>
    <row r="1202" spans="1:6">
      <c r="A1202" s="250"/>
      <c r="B1202" s="76"/>
      <c r="C1202" s="76"/>
      <c r="D1202" s="76"/>
      <c r="E1202" s="76"/>
      <c r="F1202" s="76"/>
    </row>
    <row r="1203" spans="1:6">
      <c r="A1203" s="250"/>
      <c r="B1203" s="76"/>
      <c r="C1203" s="76"/>
      <c r="D1203" s="76"/>
      <c r="E1203" s="76"/>
      <c r="F1203" s="76"/>
    </row>
    <row r="1204" spans="1:6">
      <c r="A1204" s="250"/>
      <c r="B1204" s="76"/>
      <c r="C1204" s="76"/>
      <c r="D1204" s="76"/>
      <c r="E1204" s="76"/>
      <c r="F1204" s="76"/>
    </row>
    <row r="1205" spans="1:6">
      <c r="A1205" s="250"/>
      <c r="B1205" s="76"/>
      <c r="C1205" s="76"/>
      <c r="D1205" s="76"/>
      <c r="E1205" s="76"/>
      <c r="F1205" s="76"/>
    </row>
    <row r="1206" spans="1:6">
      <c r="A1206" s="250"/>
      <c r="B1206" s="76"/>
      <c r="C1206" s="76"/>
      <c r="D1206" s="76"/>
      <c r="E1206" s="76"/>
      <c r="F1206" s="76"/>
    </row>
    <row r="1207" spans="1:6">
      <c r="F1207" s="76"/>
    </row>
  </sheetData>
  <mergeCells count="9">
    <mergeCell ref="A1:E2"/>
    <mergeCell ref="G1:K2"/>
    <mergeCell ref="M1:Q2"/>
    <mergeCell ref="A3:A4"/>
    <mergeCell ref="D3:D4"/>
    <mergeCell ref="G3:G4"/>
    <mergeCell ref="J3:J4"/>
    <mergeCell ref="M3:M4"/>
    <mergeCell ref="P3:P4"/>
  </mergeCells>
  <phoneticPr fontId="16" type="noConversion"/>
  <pageMargins left="2.0078740157480315" right="0.74803149606299213" top="0.98425196850393704" bottom="0.98425196850393704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7"/>
  <sheetViews>
    <sheetView topLeftCell="B96" zoomScale="90" zoomScaleNormal="90" zoomScaleSheetLayoutView="90" workbookViewId="0">
      <selection activeCell="F103" sqref="F103"/>
    </sheetView>
  </sheetViews>
  <sheetFormatPr defaultRowHeight="12.75" outlineLevelRow="1" outlineLevelCol="1"/>
  <cols>
    <col min="1" max="1" width="0" style="2" hidden="1" customWidth="1" outlineLevel="1"/>
    <col min="2" max="2" width="5" style="45" customWidth="1" collapsed="1"/>
    <col min="3" max="3" width="14.5703125" style="83" bestFit="1" customWidth="1"/>
    <col min="4" max="4" width="15.42578125" style="45" bestFit="1" customWidth="1"/>
    <col min="5" max="5" width="9.85546875" style="42" customWidth="1"/>
    <col min="6" max="6" width="53" style="46" customWidth="1"/>
    <col min="7" max="7" width="8.7109375" style="43" bestFit="1" customWidth="1"/>
    <col min="8" max="8" width="7" style="42" bestFit="1" customWidth="1"/>
    <col min="9" max="9" width="14.85546875" bestFit="1" customWidth="1"/>
    <col min="10" max="11" width="9.140625" style="2"/>
    <col min="12" max="13" width="12.85546875" style="2" bestFit="1" customWidth="1"/>
    <col min="14" max="16384" width="9.140625" style="2"/>
  </cols>
  <sheetData>
    <row r="1" spans="2:9" ht="23.25">
      <c r="B1" s="65" t="s">
        <v>76</v>
      </c>
      <c r="C1" s="65"/>
      <c r="D1" s="65"/>
      <c r="E1" s="65"/>
      <c r="F1" s="65"/>
      <c r="G1" s="65"/>
      <c r="H1" s="65"/>
    </row>
    <row r="3" spans="2:9" ht="15.75" customHeight="1">
      <c r="B3" s="38" t="s">
        <v>258</v>
      </c>
      <c r="C3" s="38"/>
      <c r="D3" s="38"/>
      <c r="E3" s="38"/>
      <c r="F3" s="38"/>
      <c r="G3" s="38"/>
      <c r="H3" s="38"/>
    </row>
    <row r="4" spans="2:9" ht="15.75" customHeight="1">
      <c r="B4" s="38" t="s">
        <v>259</v>
      </c>
      <c r="C4" s="38"/>
      <c r="D4" s="38"/>
      <c r="E4" s="38"/>
      <c r="F4" s="38"/>
      <c r="G4" s="38"/>
      <c r="H4" s="38"/>
    </row>
    <row r="5" spans="2:9" ht="15.75">
      <c r="B5" s="38"/>
      <c r="C5" s="38"/>
      <c r="D5" s="38"/>
      <c r="E5" s="38"/>
      <c r="F5" s="38"/>
      <c r="G5" s="38"/>
      <c r="H5" s="38"/>
    </row>
    <row r="6" spans="2:9" ht="18">
      <c r="B6" s="39"/>
      <c r="C6" s="82"/>
      <c r="D6" s="40"/>
      <c r="E6" s="61"/>
      <c r="F6" s="41"/>
    </row>
    <row r="7" spans="2:9" ht="18">
      <c r="D7" s="40"/>
      <c r="F7" s="72" t="s">
        <v>182</v>
      </c>
    </row>
    <row r="8" spans="2:9" ht="18.75">
      <c r="B8" s="40"/>
      <c r="C8" s="84"/>
      <c r="D8" s="40"/>
      <c r="E8" s="62"/>
      <c r="F8" s="41"/>
    </row>
    <row r="10" spans="2:9" ht="12.75" customHeight="1">
      <c r="B10" s="1" t="s">
        <v>144</v>
      </c>
      <c r="C10" s="66" t="s">
        <v>112</v>
      </c>
      <c r="D10" s="66" t="s">
        <v>243</v>
      </c>
      <c r="E10" s="66" t="s">
        <v>262</v>
      </c>
      <c r="F10" s="66" t="s">
        <v>159</v>
      </c>
      <c r="G10" s="68"/>
      <c r="H10" s="67" t="s">
        <v>246</v>
      </c>
    </row>
    <row r="11" spans="2:9">
      <c r="B11" s="3"/>
      <c r="C11" s="4"/>
      <c r="D11" s="4"/>
      <c r="E11" s="4"/>
      <c r="F11" s="4"/>
      <c r="G11" s="50" t="s">
        <v>146</v>
      </c>
      <c r="H11" s="5" t="s">
        <v>145</v>
      </c>
    </row>
    <row r="12" spans="2:9" s="54" customFormat="1">
      <c r="B12" s="5">
        <v>1</v>
      </c>
      <c r="C12" s="5">
        <v>3</v>
      </c>
      <c r="D12" s="3">
        <v>4</v>
      </c>
      <c r="E12" s="3">
        <v>2</v>
      </c>
      <c r="F12" s="5">
        <v>5</v>
      </c>
      <c r="G12" s="5">
        <v>7</v>
      </c>
      <c r="H12" s="3">
        <v>6</v>
      </c>
      <c r="I12"/>
    </row>
    <row r="13" spans="2:9" ht="12.75" customHeight="1">
      <c r="B13" s="6"/>
      <c r="C13" s="7" t="s">
        <v>113</v>
      </c>
      <c r="D13" s="7" t="s">
        <v>183</v>
      </c>
      <c r="E13" s="7"/>
      <c r="F13" s="8" t="s">
        <v>184</v>
      </c>
      <c r="G13" s="9" t="s">
        <v>185</v>
      </c>
      <c r="H13" s="7" t="s">
        <v>185</v>
      </c>
    </row>
    <row r="14" spans="2:9" s="102" customFormat="1" ht="25.5">
      <c r="B14" s="96" t="s">
        <v>186</v>
      </c>
      <c r="C14" s="98" t="s">
        <v>113</v>
      </c>
      <c r="D14" s="96"/>
      <c r="E14" s="97" t="s">
        <v>263</v>
      </c>
      <c r="F14" s="99" t="s">
        <v>208</v>
      </c>
      <c r="G14" s="100" t="s">
        <v>185</v>
      </c>
      <c r="H14" s="96" t="s">
        <v>185</v>
      </c>
      <c r="I14"/>
    </row>
    <row r="15" spans="2:9" s="102" customFormat="1" ht="25.5">
      <c r="B15" s="96" t="s">
        <v>188</v>
      </c>
      <c r="C15" s="98" t="s">
        <v>143</v>
      </c>
      <c r="D15" s="96"/>
      <c r="E15" s="97" t="s">
        <v>263</v>
      </c>
      <c r="F15" s="99" t="s">
        <v>209</v>
      </c>
      <c r="G15" s="100" t="s">
        <v>185</v>
      </c>
      <c r="H15" s="96" t="s">
        <v>185</v>
      </c>
      <c r="I15"/>
    </row>
    <row r="16" spans="2:9" s="102" customFormat="1" ht="25.5">
      <c r="B16" s="96" t="s">
        <v>189</v>
      </c>
      <c r="C16" s="98" t="s">
        <v>143</v>
      </c>
      <c r="D16" s="96"/>
      <c r="E16" s="97" t="s">
        <v>263</v>
      </c>
      <c r="F16" s="99" t="s">
        <v>190</v>
      </c>
      <c r="G16" s="100" t="s">
        <v>185</v>
      </c>
      <c r="H16" s="96" t="s">
        <v>185</v>
      </c>
      <c r="I16"/>
    </row>
    <row r="17" spans="2:9" s="102" customFormat="1" ht="25.5">
      <c r="B17" s="96" t="s">
        <v>191</v>
      </c>
      <c r="C17" s="98" t="s">
        <v>143</v>
      </c>
      <c r="D17" s="96"/>
      <c r="E17" s="97" t="s">
        <v>263</v>
      </c>
      <c r="F17" s="99" t="s">
        <v>192</v>
      </c>
      <c r="G17" s="100" t="s">
        <v>194</v>
      </c>
      <c r="H17" s="96" t="s">
        <v>185</v>
      </c>
      <c r="I17"/>
    </row>
    <row r="18" spans="2:9">
      <c r="B18" s="32"/>
      <c r="C18" s="85"/>
      <c r="D18" s="32"/>
      <c r="E18" s="32"/>
      <c r="F18" s="48"/>
      <c r="G18" s="33"/>
      <c r="H18" s="32"/>
    </row>
    <row r="19" spans="2:9" ht="18">
      <c r="B19" s="39"/>
      <c r="C19" s="82"/>
      <c r="D19" s="40"/>
      <c r="E19" s="61"/>
      <c r="F19" s="41"/>
    </row>
    <row r="20" spans="2:9" ht="18">
      <c r="D20" s="40"/>
      <c r="F20" s="72" t="s">
        <v>242</v>
      </c>
    </row>
    <row r="21" spans="2:9" ht="15.75">
      <c r="B21" s="38"/>
      <c r="C21" s="86"/>
      <c r="D21" s="38"/>
      <c r="E21" s="38"/>
      <c r="F21" s="38"/>
      <c r="G21" s="38"/>
      <c r="H21" s="38"/>
    </row>
    <row r="22" spans="2:9" ht="18.75" customHeight="1">
      <c r="B22" s="69"/>
      <c r="C22" s="69"/>
      <c r="D22" s="69"/>
      <c r="E22" s="69"/>
      <c r="F22" s="69"/>
      <c r="G22" s="69"/>
      <c r="H22" s="69"/>
    </row>
    <row r="23" spans="2:9" ht="12.75" customHeight="1">
      <c r="B23" s="1" t="s">
        <v>144</v>
      </c>
      <c r="C23" s="66" t="s">
        <v>112</v>
      </c>
      <c r="D23" s="70" t="s">
        <v>243</v>
      </c>
      <c r="E23" s="66" t="s">
        <v>262</v>
      </c>
      <c r="F23" s="66" t="s">
        <v>159</v>
      </c>
      <c r="G23" s="68"/>
      <c r="H23" s="67" t="s">
        <v>246</v>
      </c>
    </row>
    <row r="24" spans="2:9">
      <c r="B24" s="3"/>
      <c r="C24" s="4"/>
      <c r="D24" s="71"/>
      <c r="E24" s="4"/>
      <c r="F24" s="4"/>
      <c r="G24" s="208" t="s">
        <v>146</v>
      </c>
      <c r="H24" s="5" t="s">
        <v>145</v>
      </c>
    </row>
    <row r="25" spans="2:9">
      <c r="B25" s="3">
        <v>1</v>
      </c>
      <c r="C25" s="3">
        <v>3</v>
      </c>
      <c r="D25" s="3">
        <v>4</v>
      </c>
      <c r="E25" s="3">
        <v>2</v>
      </c>
      <c r="F25" s="3">
        <v>5</v>
      </c>
      <c r="G25" s="3">
        <v>7</v>
      </c>
      <c r="H25" s="3">
        <v>6</v>
      </c>
    </row>
    <row r="26" spans="2:9" ht="15">
      <c r="B26" s="6"/>
      <c r="C26" s="58" t="s">
        <v>114</v>
      </c>
      <c r="D26" s="58" t="s">
        <v>160</v>
      </c>
      <c r="E26" s="7"/>
      <c r="F26" s="8" t="s">
        <v>147</v>
      </c>
      <c r="G26" s="9" t="s">
        <v>75</v>
      </c>
      <c r="H26" s="7" t="s">
        <v>75</v>
      </c>
    </row>
    <row r="27" spans="2:9">
      <c r="B27" s="103" t="s">
        <v>186</v>
      </c>
      <c r="C27" s="104" t="s">
        <v>115</v>
      </c>
      <c r="D27" s="105" t="s">
        <v>161</v>
      </c>
      <c r="E27" s="103" t="s">
        <v>264</v>
      </c>
      <c r="F27" s="106" t="s">
        <v>109</v>
      </c>
      <c r="G27" s="108" t="s">
        <v>75</v>
      </c>
      <c r="H27" s="107" t="s">
        <v>75</v>
      </c>
    </row>
    <row r="28" spans="2:9" ht="38.25">
      <c r="B28" s="111"/>
      <c r="C28" s="112"/>
      <c r="D28" s="113"/>
      <c r="E28" s="111"/>
      <c r="F28" s="106" t="s">
        <v>260</v>
      </c>
      <c r="G28" s="108">
        <v>0.32400000000000001</v>
      </c>
      <c r="H28" s="107" t="s">
        <v>148</v>
      </c>
    </row>
    <row r="29" spans="2:9">
      <c r="B29" s="103" t="s">
        <v>188</v>
      </c>
      <c r="C29" s="104" t="s">
        <v>142</v>
      </c>
      <c r="D29" s="105" t="s">
        <v>162</v>
      </c>
      <c r="E29" s="103" t="s">
        <v>264</v>
      </c>
      <c r="F29" s="106" t="s">
        <v>110</v>
      </c>
      <c r="G29" s="108" t="s">
        <v>75</v>
      </c>
      <c r="H29" s="107" t="s">
        <v>75</v>
      </c>
    </row>
    <row r="30" spans="2:9" ht="51">
      <c r="B30" s="111"/>
      <c r="C30" s="112"/>
      <c r="D30" s="113"/>
      <c r="E30" s="111"/>
      <c r="F30" s="106" t="s">
        <v>261</v>
      </c>
      <c r="G30" s="115">
        <v>50</v>
      </c>
      <c r="H30" s="107" t="s">
        <v>163</v>
      </c>
    </row>
    <row r="31" spans="2:9" ht="25.5">
      <c r="B31" s="103" t="s">
        <v>189</v>
      </c>
      <c r="C31" s="104" t="s">
        <v>116</v>
      </c>
      <c r="D31" s="105" t="s">
        <v>164</v>
      </c>
      <c r="E31" s="103" t="s">
        <v>264</v>
      </c>
      <c r="F31" s="116" t="s">
        <v>72</v>
      </c>
      <c r="G31" s="108" t="s">
        <v>75</v>
      </c>
      <c r="H31" s="107" t="s">
        <v>75</v>
      </c>
    </row>
    <row r="32" spans="2:9" ht="38.25">
      <c r="B32" s="52" t="s">
        <v>13</v>
      </c>
      <c r="C32" s="88"/>
      <c r="D32" s="57"/>
      <c r="E32" s="52" t="s">
        <v>266</v>
      </c>
      <c r="F32" s="119" t="s">
        <v>265</v>
      </c>
      <c r="G32" s="117">
        <f>1278.02-17.36</f>
        <v>1260.6600000000001</v>
      </c>
      <c r="H32" s="107" t="s">
        <v>150</v>
      </c>
    </row>
    <row r="33" spans="2:12" ht="38.25">
      <c r="B33" s="52" t="s">
        <v>14</v>
      </c>
      <c r="C33" s="88"/>
      <c r="D33" s="57"/>
      <c r="E33" s="52" t="s">
        <v>266</v>
      </c>
      <c r="F33" s="119" t="s">
        <v>267</v>
      </c>
      <c r="G33" s="117">
        <v>2577.33</v>
      </c>
      <c r="H33" s="107" t="s">
        <v>150</v>
      </c>
    </row>
    <row r="34" spans="2:12" ht="38.25">
      <c r="B34" s="52" t="s">
        <v>15</v>
      </c>
      <c r="C34" s="88"/>
      <c r="D34" s="57"/>
      <c r="E34" s="52" t="s">
        <v>266</v>
      </c>
      <c r="F34" s="119" t="s">
        <v>268</v>
      </c>
      <c r="G34" s="117">
        <v>1260.6600000000001</v>
      </c>
      <c r="H34" s="107" t="s">
        <v>150</v>
      </c>
    </row>
    <row r="35" spans="2:12" ht="38.25">
      <c r="B35" s="52" t="s">
        <v>16</v>
      </c>
      <c r="C35" s="88"/>
      <c r="D35" s="57"/>
      <c r="E35" s="52" t="s">
        <v>266</v>
      </c>
      <c r="F35" s="119" t="s">
        <v>269</v>
      </c>
      <c r="G35" s="117">
        <v>2577.33</v>
      </c>
      <c r="H35" s="107" t="s">
        <v>150</v>
      </c>
    </row>
    <row r="36" spans="2:12" ht="38.25">
      <c r="B36" s="52" t="s">
        <v>17</v>
      </c>
      <c r="C36" s="88"/>
      <c r="D36" s="57"/>
      <c r="E36" s="52" t="s">
        <v>266</v>
      </c>
      <c r="F36" s="119" t="s">
        <v>270</v>
      </c>
      <c r="G36" s="117">
        <v>162.1</v>
      </c>
      <c r="H36" s="107" t="s">
        <v>150</v>
      </c>
    </row>
    <row r="37" spans="2:12" ht="38.25">
      <c r="B37" s="52" t="s">
        <v>18</v>
      </c>
      <c r="C37" s="88"/>
      <c r="D37" s="57"/>
      <c r="E37" s="52"/>
      <c r="F37" s="119" t="s">
        <v>271</v>
      </c>
      <c r="G37" s="117">
        <v>2577.33</v>
      </c>
      <c r="H37" s="107" t="s">
        <v>150</v>
      </c>
    </row>
    <row r="38" spans="2:12" ht="63.75">
      <c r="B38" s="52" t="s">
        <v>19</v>
      </c>
      <c r="C38" s="88"/>
      <c r="D38" s="57"/>
      <c r="E38" s="52"/>
      <c r="F38" s="120" t="s">
        <v>272</v>
      </c>
      <c r="G38" s="108">
        <f>90.61+81.4+14.56+206.78+440.91+17.21+1730.15+743.85</f>
        <v>3325.47</v>
      </c>
      <c r="H38" s="107" t="s">
        <v>150</v>
      </c>
    </row>
    <row r="39" spans="2:12" ht="51">
      <c r="B39" s="111" t="s">
        <v>20</v>
      </c>
      <c r="C39" s="112"/>
      <c r="D39" s="113"/>
      <c r="E39" s="111"/>
      <c r="F39" s="120" t="s">
        <v>273</v>
      </c>
      <c r="G39" s="108">
        <f>307.06+73.15+24.81+883.31-42.12-32.59-38.55+1487.38-46.8</f>
        <v>2615.65</v>
      </c>
      <c r="H39" s="107" t="s">
        <v>150</v>
      </c>
    </row>
    <row r="40" spans="2:12" ht="38.25">
      <c r="B40" s="52" t="s">
        <v>21</v>
      </c>
      <c r="C40" s="88"/>
      <c r="D40" s="57"/>
      <c r="E40" s="52"/>
      <c r="F40" s="189" t="s">
        <v>302</v>
      </c>
      <c r="G40" s="144">
        <v>46.8</v>
      </c>
      <c r="H40" s="111" t="s">
        <v>150</v>
      </c>
    </row>
    <row r="41" spans="2:12" ht="38.25">
      <c r="B41" s="52" t="s">
        <v>22</v>
      </c>
      <c r="C41" s="88"/>
      <c r="D41" s="57"/>
      <c r="E41" s="52"/>
      <c r="F41" s="121" t="s">
        <v>275</v>
      </c>
      <c r="G41" s="108">
        <f>799.88+449.85</f>
        <v>1249.73</v>
      </c>
      <c r="H41" s="107" t="s">
        <v>151</v>
      </c>
    </row>
    <row r="42" spans="2:12" ht="25.5">
      <c r="B42" s="52" t="s">
        <v>23</v>
      </c>
      <c r="C42" s="88"/>
      <c r="D42" s="57"/>
      <c r="E42" s="52"/>
      <c r="F42" s="121" t="s">
        <v>276</v>
      </c>
      <c r="G42" s="108">
        <v>612.52</v>
      </c>
      <c r="H42" s="107" t="s">
        <v>151</v>
      </c>
    </row>
    <row r="43" spans="2:12" ht="25.5">
      <c r="B43" s="52" t="s">
        <v>24</v>
      </c>
      <c r="C43" s="88"/>
      <c r="D43" s="57"/>
      <c r="E43" s="52"/>
      <c r="F43" s="207" t="s">
        <v>73</v>
      </c>
      <c r="G43" s="108">
        <v>44</v>
      </c>
      <c r="H43" s="107" t="s">
        <v>163</v>
      </c>
    </row>
    <row r="44" spans="2:12" ht="25.5">
      <c r="B44" s="52" t="s">
        <v>25</v>
      </c>
      <c r="C44" s="88"/>
      <c r="D44" s="57"/>
      <c r="E44" s="52"/>
      <c r="F44" s="122" t="s">
        <v>277</v>
      </c>
      <c r="G44" s="117">
        <v>39</v>
      </c>
      <c r="H44" s="103" t="s">
        <v>163</v>
      </c>
    </row>
    <row r="45" spans="2:12" s="14" customFormat="1" ht="15">
      <c r="B45" s="6"/>
      <c r="C45" s="58" t="s">
        <v>118</v>
      </c>
      <c r="D45" s="58" t="s">
        <v>119</v>
      </c>
      <c r="E45" s="7"/>
      <c r="F45" s="8" t="s">
        <v>120</v>
      </c>
      <c r="G45" s="9" t="s">
        <v>75</v>
      </c>
      <c r="H45" s="7" t="s">
        <v>75</v>
      </c>
      <c r="I45"/>
    </row>
    <row r="46" spans="2:12" s="22" customFormat="1" ht="25.5" hidden="1" customHeight="1" outlineLevel="1">
      <c r="B46" s="20" t="s">
        <v>191</v>
      </c>
      <c r="C46" s="89" t="s">
        <v>138</v>
      </c>
      <c r="D46" s="20" t="s">
        <v>210</v>
      </c>
      <c r="E46" s="20"/>
      <c r="F46" s="77" t="s">
        <v>311</v>
      </c>
      <c r="G46" s="108" t="s">
        <v>75</v>
      </c>
      <c r="H46" s="107" t="s">
        <v>75</v>
      </c>
      <c r="I46"/>
      <c r="L46" s="55"/>
    </row>
    <row r="47" spans="2:12" s="22" customFormat="1" ht="12.75" hidden="1" customHeight="1" outlineLevel="1">
      <c r="B47" s="24"/>
      <c r="C47" s="90"/>
      <c r="D47" s="24"/>
      <c r="E47" s="24" t="s">
        <v>93</v>
      </c>
      <c r="F47" s="73" t="s">
        <v>211</v>
      </c>
      <c r="G47" s="28">
        <v>1</v>
      </c>
      <c r="H47" s="25" t="s">
        <v>207</v>
      </c>
      <c r="I47"/>
      <c r="L47" s="55"/>
    </row>
    <row r="48" spans="2:12" s="14" customFormat="1" ht="25.5" collapsed="1">
      <c r="B48" s="124" t="s">
        <v>191</v>
      </c>
      <c r="C48" s="125" t="s">
        <v>121</v>
      </c>
      <c r="D48" s="124" t="s">
        <v>212</v>
      </c>
      <c r="E48" s="124"/>
      <c r="F48" s="126" t="s">
        <v>312</v>
      </c>
      <c r="G48" s="108" t="s">
        <v>75</v>
      </c>
      <c r="H48" s="107" t="s">
        <v>75</v>
      </c>
      <c r="I48"/>
      <c r="K48" s="127">
        <f>816.2*0.98</f>
        <v>799.87599999999998</v>
      </c>
      <c r="L48" s="128"/>
    </row>
    <row r="49" spans="2:12" s="14" customFormat="1">
      <c r="B49" s="15"/>
      <c r="C49" s="129"/>
      <c r="D49" s="15"/>
      <c r="E49" s="15" t="s">
        <v>93</v>
      </c>
      <c r="F49" s="130" t="s">
        <v>211</v>
      </c>
      <c r="G49" s="17">
        <v>1</v>
      </c>
      <c r="H49" s="11" t="s">
        <v>207</v>
      </c>
      <c r="I49"/>
      <c r="K49" s="127">
        <f>473.53*0.95</f>
        <v>449.85349999999994</v>
      </c>
      <c r="L49" s="128"/>
    </row>
    <row r="50" spans="2:12" s="22" customFormat="1" ht="25.5" hidden="1" customHeight="1" outlineLevel="1">
      <c r="B50" s="20" t="s">
        <v>200</v>
      </c>
      <c r="C50" s="89" t="s">
        <v>139</v>
      </c>
      <c r="D50" s="20" t="s">
        <v>122</v>
      </c>
      <c r="E50" s="20"/>
      <c r="F50" s="78" t="s">
        <v>0</v>
      </c>
      <c r="G50" s="28"/>
      <c r="H50" s="25"/>
      <c r="I50"/>
      <c r="K50" s="56"/>
      <c r="L50" s="55"/>
    </row>
    <row r="51" spans="2:12" s="22" customFormat="1" ht="12.75" hidden="1" customHeight="1" outlineLevel="1">
      <c r="B51" s="24"/>
      <c r="C51" s="90"/>
      <c r="D51" s="24"/>
      <c r="E51" s="24" t="s">
        <v>93</v>
      </c>
      <c r="F51" s="73" t="s">
        <v>211</v>
      </c>
      <c r="G51" s="28">
        <v>1</v>
      </c>
      <c r="H51" s="25" t="s">
        <v>207</v>
      </c>
      <c r="I51"/>
      <c r="K51" s="56"/>
      <c r="L51" s="55"/>
    </row>
    <row r="52" spans="2:12" s="22" customFormat="1" ht="25.5" collapsed="1">
      <c r="B52" s="20" t="s">
        <v>199</v>
      </c>
      <c r="C52" s="89" t="s">
        <v>123</v>
      </c>
      <c r="D52" s="20" t="s">
        <v>213</v>
      </c>
      <c r="E52" s="20"/>
      <c r="F52" s="78" t="s">
        <v>1</v>
      </c>
      <c r="G52" s="108" t="s">
        <v>75</v>
      </c>
      <c r="H52" s="107" t="s">
        <v>75</v>
      </c>
      <c r="I52"/>
      <c r="L52" s="55"/>
    </row>
    <row r="53" spans="2:12" s="22" customFormat="1">
      <c r="B53" s="24"/>
      <c r="C53" s="90"/>
      <c r="D53" s="24"/>
      <c r="E53" s="24" t="s">
        <v>93</v>
      </c>
      <c r="F53" s="73" t="s">
        <v>211</v>
      </c>
      <c r="G53" s="28">
        <v>1</v>
      </c>
      <c r="H53" s="25" t="s">
        <v>207</v>
      </c>
      <c r="I53"/>
      <c r="L53" s="55"/>
    </row>
    <row r="54" spans="2:12" s="14" customFormat="1" ht="25.5">
      <c r="B54" s="124" t="s">
        <v>200</v>
      </c>
      <c r="C54" s="125" t="s">
        <v>124</v>
      </c>
      <c r="D54" s="135" t="s">
        <v>214</v>
      </c>
      <c r="E54" s="124"/>
      <c r="F54" s="130" t="s">
        <v>2</v>
      </c>
      <c r="G54" s="108" t="s">
        <v>75</v>
      </c>
      <c r="H54" s="107" t="s">
        <v>75</v>
      </c>
      <c r="I54"/>
      <c r="L54" s="128"/>
    </row>
    <row r="55" spans="2:12" s="14" customFormat="1">
      <c r="B55" s="136"/>
      <c r="C55" s="129"/>
      <c r="D55" s="136"/>
      <c r="E55" s="15" t="s">
        <v>93</v>
      </c>
      <c r="F55" s="130" t="s">
        <v>211</v>
      </c>
      <c r="G55" s="17">
        <v>1</v>
      </c>
      <c r="H55" s="11" t="s">
        <v>207</v>
      </c>
      <c r="I55"/>
      <c r="L55" s="128"/>
    </row>
    <row r="56" spans="2:12" s="14" customFormat="1" ht="25.5">
      <c r="B56" s="131" t="s">
        <v>26</v>
      </c>
      <c r="C56" s="132" t="s">
        <v>125</v>
      </c>
      <c r="D56" s="133" t="s">
        <v>215</v>
      </c>
      <c r="E56" s="131"/>
      <c r="F56" s="130" t="s">
        <v>3</v>
      </c>
      <c r="G56" s="108" t="s">
        <v>75</v>
      </c>
      <c r="H56" s="107" t="s">
        <v>75</v>
      </c>
      <c r="I56"/>
      <c r="L56" s="128"/>
    </row>
    <row r="57" spans="2:12" s="14" customFormat="1">
      <c r="B57" s="15"/>
      <c r="C57" s="129"/>
      <c r="D57" s="15"/>
      <c r="E57" s="15" t="s">
        <v>93</v>
      </c>
      <c r="F57" s="130" t="s">
        <v>211</v>
      </c>
      <c r="G57" s="17">
        <v>1</v>
      </c>
      <c r="H57" s="11" t="s">
        <v>207</v>
      </c>
      <c r="I57"/>
      <c r="L57" s="128"/>
    </row>
    <row r="58" spans="2:12" s="22" customFormat="1" ht="12.75" hidden="1" customHeight="1" outlineLevel="1">
      <c r="B58" s="60" t="s">
        <v>225</v>
      </c>
      <c r="C58" s="91" t="s">
        <v>140</v>
      </c>
      <c r="D58" s="81" t="s">
        <v>216</v>
      </c>
      <c r="E58" s="60"/>
      <c r="F58" s="73" t="s">
        <v>217</v>
      </c>
      <c r="G58" s="28"/>
      <c r="H58" s="25"/>
      <c r="I58"/>
      <c r="L58" s="55"/>
    </row>
    <row r="59" spans="2:12" s="22" customFormat="1" ht="12.75" hidden="1" customHeight="1" outlineLevel="1">
      <c r="B59" s="24"/>
      <c r="C59" s="90"/>
      <c r="D59" s="24"/>
      <c r="E59" s="24" t="s">
        <v>93</v>
      </c>
      <c r="F59" s="73" t="s">
        <v>211</v>
      </c>
      <c r="G59" s="28">
        <v>1</v>
      </c>
      <c r="H59" s="25" t="s">
        <v>207</v>
      </c>
      <c r="I59"/>
      <c r="L59" s="55"/>
    </row>
    <row r="60" spans="2:12" s="14" customFormat="1" collapsed="1">
      <c r="B60" s="131" t="s">
        <v>223</v>
      </c>
      <c r="C60" s="132" t="s">
        <v>141</v>
      </c>
      <c r="D60" s="133" t="s">
        <v>4</v>
      </c>
      <c r="E60" s="131"/>
      <c r="F60" s="130" t="s">
        <v>274</v>
      </c>
      <c r="G60" s="108" t="s">
        <v>75</v>
      </c>
      <c r="H60" s="107" t="s">
        <v>75</v>
      </c>
      <c r="I60"/>
      <c r="L60" s="128"/>
    </row>
    <row r="61" spans="2:12" s="14" customFormat="1">
      <c r="B61" s="15"/>
      <c r="C61" s="134"/>
      <c r="D61" s="16"/>
      <c r="E61" s="16" t="s">
        <v>93</v>
      </c>
      <c r="F61" s="130" t="s">
        <v>211</v>
      </c>
      <c r="G61" s="17">
        <v>1</v>
      </c>
      <c r="H61" s="11" t="s">
        <v>207</v>
      </c>
      <c r="I61"/>
      <c r="L61" s="128"/>
    </row>
    <row r="62" spans="2:12" ht="15">
      <c r="B62" s="7"/>
      <c r="C62" s="58" t="s">
        <v>117</v>
      </c>
      <c r="D62" s="59" t="s">
        <v>166</v>
      </c>
      <c r="E62" s="7"/>
      <c r="F62" s="8" t="s">
        <v>152</v>
      </c>
      <c r="G62" s="9" t="s">
        <v>75</v>
      </c>
      <c r="H62" s="7" t="s">
        <v>75</v>
      </c>
    </row>
    <row r="63" spans="2:12">
      <c r="B63" s="103" t="s">
        <v>224</v>
      </c>
      <c r="C63" s="104" t="s">
        <v>117</v>
      </c>
      <c r="D63" s="105" t="s">
        <v>165</v>
      </c>
      <c r="E63" s="103" t="s">
        <v>264</v>
      </c>
      <c r="F63" s="143" t="s">
        <v>279</v>
      </c>
      <c r="G63" s="108" t="s">
        <v>75</v>
      </c>
      <c r="H63" s="107" t="s">
        <v>75</v>
      </c>
    </row>
    <row r="64" spans="2:12" ht="63.75">
      <c r="B64" s="111"/>
      <c r="C64" s="112"/>
      <c r="D64" s="113" t="s">
        <v>155</v>
      </c>
      <c r="E64" s="111"/>
      <c r="F64" s="190" t="s">
        <v>278</v>
      </c>
      <c r="G64" s="144">
        <v>1294.28</v>
      </c>
      <c r="H64" s="111" t="s">
        <v>157</v>
      </c>
    </row>
    <row r="65" spans="2:13" ht="25.5">
      <c r="B65" s="147" t="s">
        <v>225</v>
      </c>
      <c r="C65" s="104" t="s">
        <v>117</v>
      </c>
      <c r="D65" s="105" t="s">
        <v>285</v>
      </c>
      <c r="E65" s="103"/>
      <c r="F65" s="116" t="s">
        <v>286</v>
      </c>
      <c r="G65" s="108" t="s">
        <v>75</v>
      </c>
      <c r="H65" s="107" t="s">
        <v>75</v>
      </c>
    </row>
    <row r="66" spans="2:13" ht="25.5">
      <c r="B66" s="148" t="s">
        <v>28</v>
      </c>
      <c r="C66" s="150"/>
      <c r="D66" s="57"/>
      <c r="E66" s="149" t="s">
        <v>298</v>
      </c>
      <c r="F66" s="151" t="s">
        <v>287</v>
      </c>
      <c r="G66" s="117">
        <f>3994.26-43.63-166.36</f>
        <v>3784.27</v>
      </c>
      <c r="H66" s="103" t="s">
        <v>150</v>
      </c>
    </row>
    <row r="67" spans="2:13" ht="25.5">
      <c r="B67" s="152" t="s">
        <v>29</v>
      </c>
      <c r="C67" s="150"/>
      <c r="D67" s="113"/>
      <c r="E67" s="149" t="s">
        <v>298</v>
      </c>
      <c r="F67" s="153" t="s">
        <v>288</v>
      </c>
      <c r="G67" s="117">
        <f>113.94*2</f>
        <v>227.88</v>
      </c>
      <c r="H67" s="107" t="s">
        <v>150</v>
      </c>
    </row>
    <row r="68" spans="2:13" ht="15">
      <c r="B68" s="18" t="s">
        <v>155</v>
      </c>
      <c r="C68" s="58" t="s">
        <v>126</v>
      </c>
      <c r="D68" s="59" t="s">
        <v>196</v>
      </c>
      <c r="E68" s="7"/>
      <c r="F68" s="8" t="s">
        <v>197</v>
      </c>
      <c r="G68" s="9" t="s">
        <v>75</v>
      </c>
      <c r="H68" s="7" t="s">
        <v>75</v>
      </c>
    </row>
    <row r="69" spans="2:13" s="14" customFormat="1">
      <c r="B69" s="181" t="s">
        <v>27</v>
      </c>
      <c r="C69" s="183" t="s">
        <v>126</v>
      </c>
      <c r="D69" s="184" t="s">
        <v>198</v>
      </c>
      <c r="E69" s="182"/>
      <c r="F69" s="185" t="s">
        <v>201</v>
      </c>
      <c r="G69" s="108" t="s">
        <v>75</v>
      </c>
      <c r="H69" s="107" t="s">
        <v>75</v>
      </c>
      <c r="I69"/>
      <c r="L69" s="128"/>
      <c r="M69" s="128"/>
    </row>
    <row r="70" spans="2:13" s="14" customFormat="1">
      <c r="B70" s="16"/>
      <c r="C70" s="87"/>
      <c r="D70" s="64"/>
      <c r="E70" s="16" t="s">
        <v>93</v>
      </c>
      <c r="F70" s="130" t="s">
        <v>211</v>
      </c>
      <c r="G70" s="17">
        <v>1</v>
      </c>
      <c r="H70" s="11" t="s">
        <v>207</v>
      </c>
      <c r="I70"/>
      <c r="L70" s="128"/>
      <c r="M70" s="128"/>
    </row>
    <row r="71" spans="2:13" ht="15">
      <c r="B71" s="18" t="s">
        <v>155</v>
      </c>
      <c r="C71" s="58" t="s">
        <v>127</v>
      </c>
      <c r="D71" s="59" t="s">
        <v>167</v>
      </c>
      <c r="E71" s="7"/>
      <c r="F71" s="8" t="s">
        <v>153</v>
      </c>
      <c r="G71" s="9" t="s">
        <v>75</v>
      </c>
      <c r="H71" s="7" t="s">
        <v>75</v>
      </c>
    </row>
    <row r="72" spans="2:13" ht="38.25">
      <c r="B72" s="147" t="s">
        <v>226</v>
      </c>
      <c r="C72" s="104" t="s">
        <v>128</v>
      </c>
      <c r="D72" s="105" t="s">
        <v>195</v>
      </c>
      <c r="E72" s="103" t="s">
        <v>264</v>
      </c>
      <c r="F72" s="116" t="s">
        <v>74</v>
      </c>
      <c r="G72" s="108" t="s">
        <v>75</v>
      </c>
      <c r="H72" s="107" t="s">
        <v>75</v>
      </c>
    </row>
    <row r="73" spans="2:13" ht="25.5">
      <c r="B73" s="148" t="s">
        <v>247</v>
      </c>
      <c r="C73" s="88"/>
      <c r="D73" s="57"/>
      <c r="E73" s="52"/>
      <c r="F73" s="151" t="s">
        <v>280</v>
      </c>
      <c r="G73" s="117">
        <f>3994.26-43.63-166.36</f>
        <v>3784.27</v>
      </c>
      <c r="H73" s="103" t="s">
        <v>150</v>
      </c>
    </row>
    <row r="74" spans="2:13" ht="25.5">
      <c r="B74" s="148" t="s">
        <v>248</v>
      </c>
      <c r="C74" s="88"/>
      <c r="D74" s="57"/>
      <c r="E74" s="52"/>
      <c r="F74" s="151" t="s">
        <v>281</v>
      </c>
      <c r="G74" s="117">
        <f>43.63+166.36</f>
        <v>209.99</v>
      </c>
      <c r="H74" s="103" t="s">
        <v>150</v>
      </c>
    </row>
    <row r="75" spans="2:13" ht="25.5">
      <c r="B75" s="148" t="s">
        <v>249</v>
      </c>
      <c r="C75" s="88"/>
      <c r="D75" s="57"/>
      <c r="E75" s="52"/>
      <c r="F75" s="151" t="s">
        <v>282</v>
      </c>
      <c r="G75" s="117">
        <f>113.94*2</f>
        <v>227.88</v>
      </c>
      <c r="H75" s="103" t="s">
        <v>150</v>
      </c>
    </row>
    <row r="76" spans="2:13" ht="25.5">
      <c r="B76" s="148" t="s">
        <v>250</v>
      </c>
      <c r="C76" s="88"/>
      <c r="D76" s="57"/>
      <c r="E76" s="52"/>
      <c r="F76" s="151" t="s">
        <v>301</v>
      </c>
      <c r="G76" s="117">
        <v>93.41</v>
      </c>
      <c r="H76" s="103" t="s">
        <v>150</v>
      </c>
    </row>
    <row r="77" spans="2:13" ht="51">
      <c r="B77" s="148" t="s">
        <v>251</v>
      </c>
      <c r="C77" s="88"/>
      <c r="D77" s="57"/>
      <c r="E77" s="52"/>
      <c r="F77" s="151" t="s">
        <v>283</v>
      </c>
      <c r="G77" s="117">
        <f>188.67+85.51+923.48+299.03+1347.18+1037.44+148.64+431.38</f>
        <v>4461.33</v>
      </c>
      <c r="H77" s="103" t="s">
        <v>150</v>
      </c>
    </row>
    <row r="78" spans="2:13" ht="25.5">
      <c r="B78" s="148" t="s">
        <v>252</v>
      </c>
      <c r="C78" s="88"/>
      <c r="D78" s="57"/>
      <c r="E78" s="52"/>
      <c r="F78" s="151" t="s">
        <v>284</v>
      </c>
      <c r="G78" s="117">
        <f>217.13+130.56+645.62+326.25</f>
        <v>1319.56</v>
      </c>
      <c r="H78" s="103" t="s">
        <v>150</v>
      </c>
    </row>
    <row r="79" spans="2:13">
      <c r="B79" s="147" t="s">
        <v>227</v>
      </c>
      <c r="C79" s="104" t="s">
        <v>128</v>
      </c>
      <c r="D79" s="105" t="s">
        <v>168</v>
      </c>
      <c r="E79" s="103" t="s">
        <v>264</v>
      </c>
      <c r="F79" s="116" t="s">
        <v>169</v>
      </c>
      <c r="G79" s="108" t="s">
        <v>75</v>
      </c>
      <c r="H79" s="107" t="s">
        <v>75</v>
      </c>
    </row>
    <row r="80" spans="2:13" ht="38.25">
      <c r="B80" s="148" t="s">
        <v>30</v>
      </c>
      <c r="C80" s="88"/>
      <c r="D80" s="57"/>
      <c r="E80" s="52"/>
      <c r="F80" s="153" t="s">
        <v>289</v>
      </c>
      <c r="G80" s="108">
        <v>3784.27</v>
      </c>
      <c r="H80" s="107" t="s">
        <v>150</v>
      </c>
    </row>
    <row r="81" spans="2:11" ht="38.25">
      <c r="B81" s="152" t="s">
        <v>253</v>
      </c>
      <c r="C81" s="112"/>
      <c r="D81" s="113"/>
      <c r="E81" s="111"/>
      <c r="F81" s="153" t="s">
        <v>290</v>
      </c>
      <c r="G81" s="108">
        <v>3784.27</v>
      </c>
      <c r="H81" s="107" t="s">
        <v>150</v>
      </c>
    </row>
    <row r="82" spans="2:11" ht="38.25">
      <c r="B82" s="148" t="s">
        <v>254</v>
      </c>
      <c r="C82" s="88"/>
      <c r="D82" s="57"/>
      <c r="E82" s="52"/>
      <c r="F82" s="155" t="s">
        <v>291</v>
      </c>
      <c r="G82" s="144">
        <v>3784.27</v>
      </c>
      <c r="H82" s="111" t="s">
        <v>150</v>
      </c>
    </row>
    <row r="83" spans="2:11" ht="38.25">
      <c r="B83" s="148" t="s">
        <v>31</v>
      </c>
      <c r="C83" s="88"/>
      <c r="D83" s="57"/>
      <c r="E83" s="52"/>
      <c r="F83" s="153" t="s">
        <v>292</v>
      </c>
      <c r="G83" s="108">
        <v>3784.27</v>
      </c>
      <c r="H83" s="107" t="s">
        <v>150</v>
      </c>
    </row>
    <row r="84" spans="2:11" ht="38.25">
      <c r="B84" s="148" t="s">
        <v>32</v>
      </c>
      <c r="C84" s="88"/>
      <c r="D84" s="57"/>
      <c r="E84" s="52"/>
      <c r="F84" s="153" t="s">
        <v>293</v>
      </c>
      <c r="G84" s="108">
        <v>3784.27</v>
      </c>
      <c r="H84" s="107" t="s">
        <v>150</v>
      </c>
    </row>
    <row r="85" spans="2:11" ht="38.25">
      <c r="B85" s="152" t="s">
        <v>33</v>
      </c>
      <c r="C85" s="112"/>
      <c r="D85" s="113"/>
      <c r="E85" s="111"/>
      <c r="F85" s="153" t="s">
        <v>294</v>
      </c>
      <c r="G85" s="108">
        <v>3784.27</v>
      </c>
      <c r="H85" s="107" t="s">
        <v>150</v>
      </c>
    </row>
    <row r="86" spans="2:11" ht="25.5">
      <c r="B86" s="148" t="s">
        <v>228</v>
      </c>
      <c r="C86" s="104" t="s">
        <v>128</v>
      </c>
      <c r="D86" s="105" t="s">
        <v>295</v>
      </c>
      <c r="E86" s="103" t="s">
        <v>264</v>
      </c>
      <c r="F86" s="154" t="s">
        <v>296</v>
      </c>
      <c r="G86" s="108" t="s">
        <v>75</v>
      </c>
      <c r="H86" s="107" t="s">
        <v>75</v>
      </c>
    </row>
    <row r="87" spans="2:11" ht="38.25">
      <c r="B87" s="152"/>
      <c r="C87" s="112"/>
      <c r="D87" s="113"/>
      <c r="E87" s="111" t="s">
        <v>266</v>
      </c>
      <c r="F87" s="153" t="s">
        <v>297</v>
      </c>
      <c r="G87" s="117">
        <f>43.63+166.36</f>
        <v>209.99</v>
      </c>
      <c r="H87" s="103" t="s">
        <v>150</v>
      </c>
    </row>
    <row r="88" spans="2:11" ht="25.5">
      <c r="B88" s="148" t="s">
        <v>229</v>
      </c>
      <c r="C88" s="104" t="s">
        <v>128</v>
      </c>
      <c r="D88" s="57" t="s">
        <v>170</v>
      </c>
      <c r="E88" s="103" t="s">
        <v>264</v>
      </c>
      <c r="F88" s="154" t="s">
        <v>203</v>
      </c>
      <c r="G88" s="108" t="s">
        <v>75</v>
      </c>
      <c r="H88" s="107" t="s">
        <v>75</v>
      </c>
    </row>
    <row r="89" spans="2:11" ht="51">
      <c r="B89" s="148" t="s">
        <v>34</v>
      </c>
      <c r="C89" s="88"/>
      <c r="D89" s="57"/>
      <c r="E89" s="52"/>
      <c r="F89" s="153" t="s">
        <v>299</v>
      </c>
      <c r="G89" s="108">
        <v>3784.27</v>
      </c>
      <c r="H89" s="107" t="s">
        <v>150</v>
      </c>
    </row>
    <row r="90" spans="2:11" ht="51">
      <c r="B90" s="148" t="s">
        <v>230</v>
      </c>
      <c r="C90" s="88"/>
      <c r="D90" s="57"/>
      <c r="E90" s="52"/>
      <c r="F90" s="155" t="s">
        <v>300</v>
      </c>
      <c r="G90" s="156">
        <v>227.88</v>
      </c>
      <c r="H90" s="52" t="s">
        <v>150</v>
      </c>
      <c r="K90" s="37"/>
    </row>
    <row r="91" spans="2:11" ht="51">
      <c r="B91" s="152" t="s">
        <v>35</v>
      </c>
      <c r="C91" s="112"/>
      <c r="D91" s="113"/>
      <c r="E91" s="111"/>
      <c r="F91" s="153" t="s">
        <v>303</v>
      </c>
      <c r="G91" s="108">
        <f>23.19+23.42+46.8</f>
        <v>93.41</v>
      </c>
      <c r="H91" s="107" t="s">
        <v>150</v>
      </c>
      <c r="K91" s="37"/>
    </row>
    <row r="92" spans="2:11" ht="76.5">
      <c r="B92" s="148" t="s">
        <v>36</v>
      </c>
      <c r="C92" s="88"/>
      <c r="D92" s="57"/>
      <c r="E92" s="52"/>
      <c r="F92" s="155" t="s">
        <v>304</v>
      </c>
      <c r="G92" s="144">
        <v>4461.33</v>
      </c>
      <c r="H92" s="111" t="s">
        <v>150</v>
      </c>
      <c r="K92" s="37"/>
    </row>
    <row r="93" spans="2:11" ht="51">
      <c r="B93" s="148" t="s">
        <v>37</v>
      </c>
      <c r="C93" s="88"/>
      <c r="D93" s="57"/>
      <c r="E93" s="52"/>
      <c r="F93" s="153" t="s">
        <v>305</v>
      </c>
      <c r="G93" s="144">
        <v>1319.56</v>
      </c>
      <c r="H93" s="111" t="s">
        <v>150</v>
      </c>
      <c r="K93" s="37"/>
    </row>
    <row r="94" spans="2:11" ht="51">
      <c r="B94" s="152" t="s">
        <v>38</v>
      </c>
      <c r="C94" s="159"/>
      <c r="D94" s="111"/>
      <c r="E94" s="111"/>
      <c r="F94" s="153" t="s">
        <v>306</v>
      </c>
      <c r="G94" s="144">
        <v>209.99</v>
      </c>
      <c r="H94" s="111" t="s">
        <v>150</v>
      </c>
      <c r="K94" s="37"/>
    </row>
    <row r="95" spans="2:11" ht="25.5">
      <c r="B95" s="148" t="s">
        <v>39</v>
      </c>
      <c r="C95" s="160" t="s">
        <v>128</v>
      </c>
      <c r="D95" s="52" t="s">
        <v>204</v>
      </c>
      <c r="E95" s="103" t="s">
        <v>264</v>
      </c>
      <c r="F95" s="161" t="s">
        <v>307</v>
      </c>
      <c r="G95" s="108" t="s">
        <v>75</v>
      </c>
      <c r="H95" s="107" t="s">
        <v>75</v>
      </c>
    </row>
    <row r="96" spans="2:11" ht="63.75">
      <c r="B96" s="152"/>
      <c r="C96" s="159"/>
      <c r="D96" s="111"/>
      <c r="E96" s="111" t="s">
        <v>266</v>
      </c>
      <c r="F96" s="162" t="s">
        <v>310</v>
      </c>
      <c r="G96" s="144">
        <f>73.14*(24/20)</f>
        <v>87.768000000000001</v>
      </c>
      <c r="H96" s="111" t="s">
        <v>150</v>
      </c>
    </row>
    <row r="97" spans="2:8" ht="25.5">
      <c r="B97" s="148" t="s">
        <v>40</v>
      </c>
      <c r="C97" s="160" t="s">
        <v>128</v>
      </c>
      <c r="D97" s="52" t="s">
        <v>206</v>
      </c>
      <c r="E97" s="103" t="s">
        <v>264</v>
      </c>
      <c r="F97" s="161" t="s">
        <v>308</v>
      </c>
      <c r="G97" s="108" t="s">
        <v>75</v>
      </c>
      <c r="H97" s="107" t="s">
        <v>75</v>
      </c>
    </row>
    <row r="98" spans="2:8" ht="63.75">
      <c r="B98" s="152"/>
      <c r="C98" s="159"/>
      <c r="D98" s="111"/>
      <c r="E98" s="111" t="s">
        <v>266</v>
      </c>
      <c r="F98" s="163" t="s">
        <v>309</v>
      </c>
      <c r="G98" s="108">
        <f>3994.26-43.63-166.36</f>
        <v>3784.27</v>
      </c>
      <c r="H98" s="107" t="s">
        <v>150</v>
      </c>
    </row>
    <row r="99" spans="2:8" ht="15">
      <c r="B99" s="18"/>
      <c r="C99" s="58" t="s">
        <v>129</v>
      </c>
      <c r="D99" s="58" t="s">
        <v>171</v>
      </c>
      <c r="E99" s="7"/>
      <c r="F99" s="8" t="s">
        <v>154</v>
      </c>
      <c r="G99" s="9" t="s">
        <v>75</v>
      </c>
      <c r="H99" s="7" t="s">
        <v>75</v>
      </c>
    </row>
    <row r="100" spans="2:8" ht="25.5">
      <c r="B100" s="148" t="s">
        <v>231</v>
      </c>
      <c r="C100" s="88" t="s">
        <v>129</v>
      </c>
      <c r="D100" s="57" t="s">
        <v>172</v>
      </c>
      <c r="E100" s="103" t="s">
        <v>264</v>
      </c>
      <c r="F100" s="164" t="s">
        <v>221</v>
      </c>
      <c r="G100" s="108" t="s">
        <v>75</v>
      </c>
      <c r="H100" s="107" t="s">
        <v>75</v>
      </c>
    </row>
    <row r="101" spans="2:8" ht="38.25">
      <c r="B101" s="148" t="s">
        <v>232</v>
      </c>
      <c r="C101" s="88"/>
      <c r="D101" s="57"/>
      <c r="E101" s="52"/>
      <c r="F101" s="153" t="s">
        <v>78</v>
      </c>
      <c r="G101" s="117">
        <f>3994.26-43.63-166.36</f>
        <v>3784.27</v>
      </c>
      <c r="H101" s="107" t="s">
        <v>150</v>
      </c>
    </row>
    <row r="102" spans="2:8" ht="51" customHeight="1">
      <c r="B102" s="152" t="s">
        <v>233</v>
      </c>
      <c r="C102" s="112"/>
      <c r="D102" s="113"/>
      <c r="E102" s="111"/>
      <c r="F102" s="153" t="s">
        <v>79</v>
      </c>
      <c r="G102" s="108">
        <f>3994.26-43.63-166.36</f>
        <v>3784.27</v>
      </c>
      <c r="H102" s="107" t="s">
        <v>150</v>
      </c>
    </row>
    <row r="103" spans="2:8">
      <c r="B103" s="148" t="s">
        <v>41</v>
      </c>
      <c r="C103" s="88" t="s">
        <v>129</v>
      </c>
      <c r="D103" s="57" t="s">
        <v>8</v>
      </c>
      <c r="E103" s="103" t="s">
        <v>264</v>
      </c>
      <c r="F103" s="164" t="s">
        <v>7</v>
      </c>
      <c r="G103" s="108" t="s">
        <v>75</v>
      </c>
      <c r="H103" s="107" t="s">
        <v>75</v>
      </c>
    </row>
    <row r="104" spans="2:8" ht="51">
      <c r="B104" s="148"/>
      <c r="C104" s="88"/>
      <c r="D104" s="57"/>
      <c r="E104" s="52"/>
      <c r="F104" s="153" t="s">
        <v>9</v>
      </c>
      <c r="G104" s="117">
        <v>227.88</v>
      </c>
      <c r="H104" s="107" t="s">
        <v>150</v>
      </c>
    </row>
    <row r="105" spans="2:8" ht="15">
      <c r="B105" s="18"/>
      <c r="C105" s="58" t="s">
        <v>130</v>
      </c>
      <c r="D105" s="58" t="s">
        <v>173</v>
      </c>
      <c r="E105" s="7"/>
      <c r="F105" s="29" t="s">
        <v>156</v>
      </c>
      <c r="G105" s="9" t="s">
        <v>75</v>
      </c>
      <c r="H105" s="7" t="s">
        <v>75</v>
      </c>
    </row>
    <row r="106" spans="2:8">
      <c r="B106" s="147">
        <v>20</v>
      </c>
      <c r="C106" s="104" t="s">
        <v>131</v>
      </c>
      <c r="D106" s="105" t="s">
        <v>174</v>
      </c>
      <c r="E106" s="103" t="s">
        <v>264</v>
      </c>
      <c r="F106" s="116" t="s">
        <v>193</v>
      </c>
      <c r="G106" s="108" t="s">
        <v>75</v>
      </c>
      <c r="H106" s="107" t="s">
        <v>75</v>
      </c>
    </row>
    <row r="107" spans="2:8" ht="51">
      <c r="B107" s="148" t="s">
        <v>53</v>
      </c>
      <c r="C107" s="88"/>
      <c r="D107" s="57" t="s">
        <v>155</v>
      </c>
      <c r="E107" s="52"/>
      <c r="F107" s="153" t="s">
        <v>10</v>
      </c>
      <c r="G107" s="108">
        <f>6.96+2.16+34.08+12.24+15.6</f>
        <v>71.040000000000006</v>
      </c>
      <c r="H107" s="107" t="s">
        <v>150</v>
      </c>
    </row>
    <row r="108" spans="2:8" ht="51">
      <c r="B108" s="148" t="s">
        <v>54</v>
      </c>
      <c r="C108" s="88"/>
      <c r="D108" s="57" t="s">
        <v>155</v>
      </c>
      <c r="E108" s="52"/>
      <c r="F108" s="153" t="s">
        <v>11</v>
      </c>
      <c r="G108" s="108">
        <f>18+4.56+12.72+1.8+2.04+6.48</f>
        <v>45.599999999999994</v>
      </c>
      <c r="H108" s="107" t="s">
        <v>150</v>
      </c>
    </row>
    <row r="109" spans="2:8" ht="51">
      <c r="B109" s="148" t="s">
        <v>55</v>
      </c>
      <c r="C109" s="88"/>
      <c r="D109" s="57"/>
      <c r="E109" s="52"/>
      <c r="F109" s="119" t="s">
        <v>12</v>
      </c>
      <c r="G109" s="108">
        <f>4.77+5.82+7.76+10.88+5.82+1.94+2.72+8.16</f>
        <v>47.870000000000005</v>
      </c>
      <c r="H109" s="107" t="s">
        <v>150</v>
      </c>
    </row>
    <row r="110" spans="2:8" ht="51">
      <c r="B110" s="152" t="s">
        <v>56</v>
      </c>
      <c r="C110" s="112"/>
      <c r="D110" s="113"/>
      <c r="E110" s="111"/>
      <c r="F110" s="153" t="s">
        <v>86</v>
      </c>
      <c r="G110" s="108">
        <f>24+4.5+2.63+82+17.5+8.63</f>
        <v>139.26</v>
      </c>
      <c r="H110" s="107" t="s">
        <v>150</v>
      </c>
    </row>
    <row r="111" spans="2:8">
      <c r="B111" s="147" t="s">
        <v>57</v>
      </c>
      <c r="C111" s="104" t="s">
        <v>130</v>
      </c>
      <c r="D111" s="105" t="s">
        <v>175</v>
      </c>
      <c r="E111" s="103" t="s">
        <v>264</v>
      </c>
      <c r="F111" s="116" t="s">
        <v>205</v>
      </c>
      <c r="G111" s="108" t="s">
        <v>75</v>
      </c>
      <c r="H111" s="107" t="s">
        <v>75</v>
      </c>
    </row>
    <row r="112" spans="2:8" ht="51">
      <c r="B112" s="148" t="s">
        <v>58</v>
      </c>
      <c r="C112" s="88"/>
      <c r="D112" s="57" t="s">
        <v>155</v>
      </c>
      <c r="E112" s="52"/>
      <c r="F112" s="153" t="s">
        <v>87</v>
      </c>
      <c r="G112" s="115">
        <v>39</v>
      </c>
      <c r="H112" s="107" t="s">
        <v>149</v>
      </c>
    </row>
    <row r="113" spans="2:9" ht="51">
      <c r="B113" s="148" t="s">
        <v>59</v>
      </c>
      <c r="C113" s="88"/>
      <c r="D113" s="57" t="s">
        <v>155</v>
      </c>
      <c r="E113" s="52"/>
      <c r="F113" s="153" t="s">
        <v>88</v>
      </c>
      <c r="G113" s="115">
        <v>5</v>
      </c>
      <c r="H113" s="107" t="s">
        <v>149</v>
      </c>
    </row>
    <row r="114" spans="2:9" ht="51">
      <c r="B114" s="148" t="s">
        <v>60</v>
      </c>
      <c r="C114" s="88"/>
      <c r="D114" s="57" t="s">
        <v>155</v>
      </c>
      <c r="E114" s="52"/>
      <c r="F114" s="151" t="s">
        <v>89</v>
      </c>
      <c r="G114" s="115">
        <v>8</v>
      </c>
      <c r="H114" s="107" t="s">
        <v>149</v>
      </c>
    </row>
    <row r="115" spans="2:9" ht="51">
      <c r="B115" s="148" t="s">
        <v>61</v>
      </c>
      <c r="C115" s="88"/>
      <c r="D115" s="57" t="s">
        <v>155</v>
      </c>
      <c r="E115" s="52"/>
      <c r="F115" s="153" t="s">
        <v>90</v>
      </c>
      <c r="G115" s="167">
        <v>20</v>
      </c>
      <c r="H115" s="111" t="s">
        <v>149</v>
      </c>
    </row>
    <row r="116" spans="2:9" ht="38.25">
      <c r="B116" s="148" t="s">
        <v>62</v>
      </c>
      <c r="C116" s="88"/>
      <c r="D116" s="57"/>
      <c r="E116" s="52"/>
      <c r="F116" s="151" t="s">
        <v>91</v>
      </c>
      <c r="G116" s="115">
        <v>10</v>
      </c>
      <c r="H116" s="107" t="s">
        <v>149</v>
      </c>
    </row>
    <row r="117" spans="2:9" ht="38.25">
      <c r="B117" s="152" t="s">
        <v>63</v>
      </c>
      <c r="C117" s="112"/>
      <c r="D117" s="113"/>
      <c r="E117" s="111"/>
      <c r="F117" s="153" t="s">
        <v>92</v>
      </c>
      <c r="G117" s="167">
        <v>1</v>
      </c>
      <c r="H117" s="111" t="s">
        <v>149</v>
      </c>
    </row>
    <row r="118" spans="2:9">
      <c r="B118" s="147" t="s">
        <v>64</v>
      </c>
      <c r="C118" s="104" t="s">
        <v>132</v>
      </c>
      <c r="D118" s="105" t="s">
        <v>181</v>
      </c>
      <c r="E118" s="103" t="s">
        <v>264</v>
      </c>
      <c r="F118" s="106" t="s">
        <v>95</v>
      </c>
      <c r="G118" s="108" t="s">
        <v>75</v>
      </c>
      <c r="H118" s="107" t="s">
        <v>75</v>
      </c>
    </row>
    <row r="119" spans="2:9" ht="38.25">
      <c r="B119" s="152"/>
      <c r="C119" s="112"/>
      <c r="D119" s="113"/>
      <c r="E119" s="111" t="s">
        <v>266</v>
      </c>
      <c r="F119" s="151" t="s">
        <v>97</v>
      </c>
      <c r="G119" s="115">
        <v>1</v>
      </c>
      <c r="H119" s="107" t="s">
        <v>149</v>
      </c>
    </row>
    <row r="120" spans="2:9" s="14" customFormat="1">
      <c r="B120" s="170" t="s">
        <v>65</v>
      </c>
      <c r="C120" s="172" t="s">
        <v>50</v>
      </c>
      <c r="D120" s="173" t="s">
        <v>51</v>
      </c>
      <c r="E120" s="171"/>
      <c r="F120" s="174" t="s">
        <v>52</v>
      </c>
      <c r="G120" s="108" t="s">
        <v>75</v>
      </c>
      <c r="H120" s="107" t="s">
        <v>75</v>
      </c>
      <c r="I120"/>
    </row>
    <row r="121" spans="2:9" s="14" customFormat="1">
      <c r="B121" s="27"/>
      <c r="C121" s="87"/>
      <c r="D121" s="64"/>
      <c r="E121" s="16" t="s">
        <v>93</v>
      </c>
      <c r="F121" s="174" t="s">
        <v>211</v>
      </c>
      <c r="G121" s="17">
        <v>1</v>
      </c>
      <c r="H121" s="11" t="s">
        <v>207</v>
      </c>
      <c r="I121"/>
    </row>
    <row r="122" spans="2:9">
      <c r="B122" s="147" t="s">
        <v>255</v>
      </c>
      <c r="C122" s="104" t="s">
        <v>132</v>
      </c>
      <c r="D122" s="105" t="s">
        <v>94</v>
      </c>
      <c r="E122" s="103" t="s">
        <v>264</v>
      </c>
      <c r="F122" s="106" t="s">
        <v>96</v>
      </c>
      <c r="G122" s="108" t="s">
        <v>75</v>
      </c>
      <c r="H122" s="107" t="s">
        <v>75</v>
      </c>
    </row>
    <row r="123" spans="2:9" ht="38.25">
      <c r="B123" s="152"/>
      <c r="C123" s="112"/>
      <c r="D123" s="113"/>
      <c r="E123" s="111"/>
      <c r="F123" s="151" t="s">
        <v>98</v>
      </c>
      <c r="G123" s="115">
        <v>84</v>
      </c>
      <c r="H123" s="107" t="s">
        <v>151</v>
      </c>
    </row>
    <row r="124" spans="2:9" s="14" customFormat="1">
      <c r="B124" s="170" t="s">
        <v>234</v>
      </c>
      <c r="C124" s="172" t="s">
        <v>137</v>
      </c>
      <c r="D124" s="173" t="s">
        <v>218</v>
      </c>
      <c r="E124" s="171"/>
      <c r="F124" s="174" t="s">
        <v>219</v>
      </c>
      <c r="G124" s="108" t="s">
        <v>75</v>
      </c>
      <c r="H124" s="107" t="s">
        <v>75</v>
      </c>
      <c r="I124"/>
    </row>
    <row r="125" spans="2:9" s="14" customFormat="1">
      <c r="B125" s="27"/>
      <c r="C125" s="87"/>
      <c r="D125" s="64"/>
      <c r="E125" s="16" t="s">
        <v>93</v>
      </c>
      <c r="F125" s="174" t="s">
        <v>211</v>
      </c>
      <c r="G125" s="17">
        <v>1</v>
      </c>
      <c r="H125" s="11" t="s">
        <v>207</v>
      </c>
      <c r="I125"/>
    </row>
    <row r="126" spans="2:9" ht="15">
      <c r="B126" s="18"/>
      <c r="C126" s="58" t="s">
        <v>133</v>
      </c>
      <c r="D126" s="58" t="s">
        <v>178</v>
      </c>
      <c r="E126" s="7"/>
      <c r="F126" s="29" t="s">
        <v>158</v>
      </c>
      <c r="G126" s="9" t="s">
        <v>75</v>
      </c>
      <c r="H126" s="7" t="s">
        <v>75</v>
      </c>
    </row>
    <row r="127" spans="2:9" ht="25.5">
      <c r="B127" s="147" t="s">
        <v>235</v>
      </c>
      <c r="C127" s="104" t="s">
        <v>136</v>
      </c>
      <c r="D127" s="105" t="s">
        <v>176</v>
      </c>
      <c r="E127" s="103" t="s">
        <v>264</v>
      </c>
      <c r="F127" s="116" t="s">
        <v>202</v>
      </c>
      <c r="G127" s="108" t="s">
        <v>75</v>
      </c>
      <c r="H127" s="107" t="s">
        <v>75</v>
      </c>
    </row>
    <row r="128" spans="2:9" ht="38.25">
      <c r="B128" s="148" t="s">
        <v>66</v>
      </c>
      <c r="C128" s="88"/>
      <c r="D128" s="57"/>
      <c r="E128" s="52"/>
      <c r="F128" s="153" t="s">
        <v>99</v>
      </c>
      <c r="G128" s="108">
        <v>816.19</v>
      </c>
      <c r="H128" s="107" t="s">
        <v>151</v>
      </c>
    </row>
    <row r="129" spans="2:12" ht="51">
      <c r="B129" s="152" t="s">
        <v>67</v>
      </c>
      <c r="C129" s="112"/>
      <c r="D129" s="113"/>
      <c r="E129" s="111" t="s">
        <v>266</v>
      </c>
      <c r="F129" s="153" t="s">
        <v>100</v>
      </c>
      <c r="G129" s="108">
        <v>473.53</v>
      </c>
      <c r="H129" s="107" t="s">
        <v>151</v>
      </c>
    </row>
    <row r="130" spans="2:12">
      <c r="B130" s="147" t="s">
        <v>236</v>
      </c>
      <c r="C130" s="104" t="s">
        <v>133</v>
      </c>
      <c r="D130" s="105" t="s">
        <v>177</v>
      </c>
      <c r="E130" s="103" t="s">
        <v>264</v>
      </c>
      <c r="F130" s="116" t="s">
        <v>103</v>
      </c>
      <c r="G130" s="108" t="s">
        <v>75</v>
      </c>
      <c r="H130" s="107" t="s">
        <v>75</v>
      </c>
    </row>
    <row r="131" spans="2:12" ht="76.5">
      <c r="B131" s="148" t="s">
        <v>68</v>
      </c>
      <c r="C131" s="88" t="s">
        <v>134</v>
      </c>
      <c r="D131" s="57"/>
      <c r="E131" s="52"/>
      <c r="F131" s="153" t="s">
        <v>104</v>
      </c>
      <c r="G131" s="108">
        <v>4461.33</v>
      </c>
      <c r="H131" s="107" t="s">
        <v>150</v>
      </c>
    </row>
    <row r="132" spans="2:12" ht="51">
      <c r="B132" s="148" t="s">
        <v>69</v>
      </c>
      <c r="C132" s="88"/>
      <c r="D132" s="57"/>
      <c r="E132" s="52"/>
      <c r="F132" s="153" t="s">
        <v>105</v>
      </c>
      <c r="G132" s="108">
        <v>209.99</v>
      </c>
      <c r="H132" s="107" t="s">
        <v>150</v>
      </c>
    </row>
    <row r="133" spans="2:12" ht="51">
      <c r="B133" s="152" t="s">
        <v>70</v>
      </c>
      <c r="C133" s="112" t="s">
        <v>135</v>
      </c>
      <c r="D133" s="113"/>
      <c r="E133" s="111"/>
      <c r="F133" s="153" t="s">
        <v>106</v>
      </c>
      <c r="G133" s="108">
        <v>1319.56</v>
      </c>
      <c r="H133" s="107" t="s">
        <v>150</v>
      </c>
    </row>
    <row r="134" spans="2:12">
      <c r="B134" s="103" t="s">
        <v>237</v>
      </c>
      <c r="C134" s="104" t="s">
        <v>133</v>
      </c>
      <c r="D134" s="105" t="s">
        <v>180</v>
      </c>
      <c r="E134" s="103" t="s">
        <v>264</v>
      </c>
      <c r="F134" s="143" t="s">
        <v>107</v>
      </c>
      <c r="G134" s="108" t="s">
        <v>75</v>
      </c>
      <c r="H134" s="107" t="s">
        <v>75</v>
      </c>
    </row>
    <row r="135" spans="2:12" ht="51">
      <c r="B135" s="111"/>
      <c r="C135" s="112"/>
      <c r="D135" s="113"/>
      <c r="E135" s="111"/>
      <c r="F135" s="120" t="s">
        <v>108</v>
      </c>
      <c r="G135" s="179">
        <v>612.59</v>
      </c>
      <c r="H135" s="107" t="s">
        <v>151</v>
      </c>
    </row>
    <row r="136" spans="2:12" ht="15">
      <c r="B136" s="18"/>
      <c r="C136" s="58" t="s">
        <v>44</v>
      </c>
      <c r="D136" s="58" t="s">
        <v>42</v>
      </c>
      <c r="E136" s="7"/>
      <c r="F136" s="29" t="s">
        <v>43</v>
      </c>
      <c r="G136" s="9" t="s">
        <v>75</v>
      </c>
      <c r="H136" s="7" t="s">
        <v>75</v>
      </c>
    </row>
    <row r="137" spans="2:12">
      <c r="B137" s="147" t="s">
        <v>238</v>
      </c>
      <c r="C137" s="104" t="s">
        <v>44</v>
      </c>
      <c r="D137" s="105" t="s">
        <v>45</v>
      </c>
      <c r="E137" s="103" t="s">
        <v>264</v>
      </c>
      <c r="F137" s="116" t="s">
        <v>46</v>
      </c>
      <c r="G137" s="108" t="s">
        <v>75</v>
      </c>
      <c r="H137" s="107" t="s">
        <v>75</v>
      </c>
    </row>
    <row r="138" spans="2:12" ht="63.75">
      <c r="B138" s="148" t="s">
        <v>239</v>
      </c>
      <c r="C138" s="88"/>
      <c r="D138" s="57"/>
      <c r="E138" s="52"/>
      <c r="F138" s="153" t="s">
        <v>47</v>
      </c>
      <c r="G138" s="115">
        <v>15</v>
      </c>
      <c r="H138" s="107" t="s">
        <v>163</v>
      </c>
    </row>
    <row r="139" spans="2:12" ht="38.25">
      <c r="B139" s="148" t="s">
        <v>240</v>
      </c>
      <c r="C139" s="88"/>
      <c r="D139" s="57"/>
      <c r="E139" s="52"/>
      <c r="F139" s="153" t="s">
        <v>48</v>
      </c>
      <c r="G139" s="115">
        <v>60</v>
      </c>
      <c r="H139" s="107" t="s">
        <v>163</v>
      </c>
    </row>
    <row r="140" spans="2:12" ht="63.75">
      <c r="B140" s="152" t="s">
        <v>256</v>
      </c>
      <c r="C140" s="112"/>
      <c r="D140" s="113"/>
      <c r="E140" s="111" t="s">
        <v>266</v>
      </c>
      <c r="F140" s="153" t="s">
        <v>49</v>
      </c>
      <c r="G140" s="108">
        <f>32.58+38.55+7.93+462.76+25.76+41.65+642.31+51.14+16.78</f>
        <v>1319.46</v>
      </c>
      <c r="H140" s="107" t="s">
        <v>150</v>
      </c>
    </row>
    <row r="141" spans="2:12" s="14" customFormat="1">
      <c r="B141" s="137"/>
      <c r="C141" s="138"/>
      <c r="D141" s="137"/>
      <c r="E141" s="137"/>
      <c r="F141" s="139"/>
      <c r="G141" s="140"/>
      <c r="H141" s="137"/>
      <c r="I141"/>
    </row>
    <row r="142" spans="2:12" s="14" customFormat="1">
      <c r="B142" s="137"/>
      <c r="C142" s="138"/>
      <c r="D142" s="137"/>
      <c r="E142" s="137"/>
      <c r="F142" s="139"/>
      <c r="G142" s="140"/>
      <c r="H142" s="137"/>
      <c r="I142"/>
    </row>
    <row r="143" spans="2:12">
      <c r="B143" s="191" t="s">
        <v>179</v>
      </c>
      <c r="C143" s="192"/>
      <c r="D143" s="191"/>
      <c r="E143" s="193"/>
      <c r="F143" s="194"/>
      <c r="G143" s="196"/>
      <c r="H143" s="195"/>
    </row>
    <row r="144" spans="2:12">
      <c r="B144" s="30"/>
      <c r="C144" s="92"/>
      <c r="D144" s="30"/>
      <c r="E144" s="34"/>
      <c r="F144" s="31"/>
      <c r="G144" s="35" t="s">
        <v>155</v>
      </c>
      <c r="H144" s="34" t="s">
        <v>155</v>
      </c>
      <c r="L144" s="49"/>
    </row>
    <row r="145" spans="2:13">
      <c r="B145" s="45" t="s">
        <v>77</v>
      </c>
      <c r="M145" s="49"/>
    </row>
    <row r="147" spans="2:13">
      <c r="B147" s="191" t="s">
        <v>241</v>
      </c>
      <c r="C147" s="192"/>
      <c r="D147" s="191"/>
      <c r="E147" s="193"/>
      <c r="F147" s="198"/>
      <c r="G147" s="199"/>
      <c r="H147" s="193"/>
    </row>
    <row r="148" spans="2:13">
      <c r="B148" s="200" t="s">
        <v>222</v>
      </c>
      <c r="C148" s="201"/>
      <c r="D148" s="202"/>
      <c r="E148" s="203"/>
      <c r="F148" s="204"/>
      <c r="G148" s="206"/>
      <c r="H148" s="205"/>
      <c r="J148" s="2">
        <f>I143*1.22</f>
        <v>0</v>
      </c>
      <c r="K148" s="37">
        <f>I148-J148</f>
        <v>0</v>
      </c>
    </row>
    <row r="151" spans="2:13">
      <c r="B151" s="80"/>
    </row>
    <row r="155" spans="2:13">
      <c r="B155" s="2"/>
      <c r="C155" s="93"/>
      <c r="D155" s="2"/>
      <c r="E155" s="63"/>
      <c r="F155" s="74"/>
      <c r="G155" s="2"/>
      <c r="H155" s="2"/>
    </row>
    <row r="156" spans="2:13">
      <c r="B156" s="2"/>
      <c r="C156" s="93"/>
      <c r="D156" s="2"/>
      <c r="E156" s="63"/>
      <c r="F156" s="74"/>
      <c r="G156" s="2"/>
      <c r="H156" s="2"/>
    </row>
    <row r="157" spans="2:13">
      <c r="B157" s="2"/>
      <c r="C157" s="93"/>
      <c r="D157" s="2"/>
      <c r="E157" s="63"/>
      <c r="F157" s="74"/>
      <c r="G157" s="2"/>
      <c r="H157" s="2"/>
    </row>
    <row r="158" spans="2:13">
      <c r="B158" s="2"/>
      <c r="C158" s="93"/>
      <c r="D158" s="2"/>
      <c r="E158" s="63"/>
      <c r="F158" s="74"/>
      <c r="G158" s="2"/>
      <c r="H158" s="2"/>
    </row>
    <row r="159" spans="2:13">
      <c r="B159" s="2"/>
      <c r="C159" s="93"/>
      <c r="D159" s="2"/>
      <c r="E159" s="63"/>
      <c r="F159" s="74"/>
      <c r="G159" s="2"/>
      <c r="H159" s="2"/>
    </row>
    <row r="160" spans="2:13">
      <c r="B160" s="2"/>
      <c r="C160" s="93"/>
      <c r="D160" s="2"/>
      <c r="E160" s="63"/>
      <c r="F160" s="74"/>
      <c r="G160" s="2"/>
      <c r="H160" s="2"/>
    </row>
    <row r="161" spans="2:8">
      <c r="B161" s="2"/>
      <c r="C161" s="93"/>
      <c r="D161" s="2"/>
      <c r="E161" s="63"/>
      <c r="F161" s="74"/>
      <c r="G161" s="2"/>
      <c r="H161" s="2"/>
    </row>
    <row r="162" spans="2:8">
      <c r="B162" s="2"/>
      <c r="C162" s="93"/>
      <c r="D162" s="2"/>
      <c r="E162" s="63"/>
      <c r="F162" s="74"/>
      <c r="G162" s="2"/>
      <c r="H162" s="2"/>
    </row>
    <row r="163" spans="2:8">
      <c r="B163" s="2"/>
      <c r="C163" s="93"/>
      <c r="D163" s="2"/>
      <c r="E163" s="63"/>
      <c r="F163" s="74"/>
      <c r="G163" s="2"/>
      <c r="H163" s="2"/>
    </row>
    <row r="164" spans="2:8">
      <c r="B164" s="2"/>
      <c r="C164" s="93"/>
      <c r="D164" s="2"/>
      <c r="E164" s="63"/>
      <c r="F164" s="74"/>
      <c r="G164" s="2"/>
      <c r="H164" s="2"/>
    </row>
    <row r="165" spans="2:8">
      <c r="B165" s="2"/>
      <c r="C165" s="93"/>
      <c r="D165" s="2"/>
      <c r="E165" s="63"/>
      <c r="F165" s="74"/>
      <c r="G165" s="2"/>
      <c r="H165" s="2"/>
    </row>
    <row r="166" spans="2:8">
      <c r="B166" s="2"/>
      <c r="C166" s="93"/>
      <c r="D166" s="2"/>
      <c r="E166" s="63"/>
      <c r="F166" s="74"/>
      <c r="G166" s="2"/>
      <c r="H166" s="2"/>
    </row>
    <row r="167" spans="2:8">
      <c r="B167" s="2"/>
      <c r="C167" s="93"/>
      <c r="D167" s="2"/>
      <c r="E167" s="63"/>
      <c r="F167" s="74"/>
      <c r="G167" s="2"/>
      <c r="H167" s="2"/>
    </row>
    <row r="168" spans="2:8">
      <c r="B168" s="2"/>
      <c r="C168" s="93"/>
      <c r="D168" s="2"/>
      <c r="E168" s="63"/>
      <c r="F168" s="74"/>
      <c r="G168" s="2"/>
      <c r="H168" s="2"/>
    </row>
    <row r="169" spans="2:8">
      <c r="B169" s="2"/>
      <c r="C169" s="93"/>
      <c r="D169" s="2"/>
      <c r="E169" s="63"/>
      <c r="F169" s="74"/>
      <c r="G169" s="2"/>
      <c r="H169" s="2"/>
    </row>
    <row r="170" spans="2:8">
      <c r="B170" s="2"/>
      <c r="C170" s="93"/>
      <c r="D170" s="2"/>
      <c r="E170" s="63"/>
      <c r="F170" s="74"/>
      <c r="G170" s="2"/>
      <c r="H170" s="2"/>
    </row>
    <row r="171" spans="2:8">
      <c r="B171" s="2"/>
      <c r="C171" s="93"/>
      <c r="D171" s="2"/>
      <c r="E171" s="63"/>
      <c r="F171" s="74"/>
      <c r="G171" s="2"/>
      <c r="H171" s="2"/>
    </row>
    <row r="172" spans="2:8">
      <c r="B172" s="2"/>
      <c r="C172" s="93"/>
      <c r="D172" s="2"/>
      <c r="E172" s="63"/>
      <c r="F172" s="74"/>
      <c r="G172" s="2"/>
      <c r="H172" s="2"/>
    </row>
    <row r="173" spans="2:8">
      <c r="B173" s="2"/>
      <c r="C173" s="93"/>
      <c r="D173" s="2"/>
      <c r="E173" s="63"/>
      <c r="F173" s="74"/>
      <c r="G173" s="2"/>
      <c r="H173" s="2"/>
    </row>
    <row r="174" spans="2:8">
      <c r="B174" s="2"/>
      <c r="C174" s="93"/>
      <c r="D174" s="2"/>
      <c r="E174" s="63"/>
      <c r="F174" s="74"/>
      <c r="G174" s="2"/>
      <c r="H174" s="2"/>
    </row>
    <row r="175" spans="2:8">
      <c r="B175" s="2"/>
      <c r="C175" s="93"/>
      <c r="D175" s="2"/>
      <c r="E175" s="63"/>
      <c r="F175" s="74"/>
      <c r="G175" s="2"/>
      <c r="H175" s="2"/>
    </row>
    <row r="176" spans="2:8">
      <c r="B176" s="2"/>
      <c r="C176" s="93"/>
      <c r="D176" s="2"/>
      <c r="E176" s="63"/>
      <c r="F176" s="74"/>
      <c r="G176" s="2"/>
      <c r="H176" s="2"/>
    </row>
    <row r="177" spans="2:8">
      <c r="B177" s="2"/>
      <c r="C177" s="93"/>
      <c r="D177" s="2"/>
      <c r="E177" s="63"/>
      <c r="F177" s="74"/>
      <c r="G177" s="2"/>
      <c r="H177" s="2"/>
    </row>
    <row r="178" spans="2:8">
      <c r="B178" s="2"/>
      <c r="C178" s="93"/>
      <c r="D178" s="2"/>
      <c r="E178" s="63"/>
      <c r="F178" s="74"/>
      <c r="G178" s="2"/>
      <c r="H178" s="2"/>
    </row>
    <row r="179" spans="2:8">
      <c r="B179" s="2"/>
      <c r="C179" s="93"/>
      <c r="D179" s="2"/>
      <c r="E179" s="63"/>
      <c r="F179" s="74"/>
      <c r="G179" s="2"/>
      <c r="H179" s="2"/>
    </row>
    <row r="180" spans="2:8">
      <c r="B180" s="2"/>
      <c r="C180" s="93"/>
      <c r="D180" s="2"/>
      <c r="E180" s="63"/>
      <c r="F180" s="74"/>
      <c r="G180" s="2"/>
      <c r="H180" s="2"/>
    </row>
    <row r="181" spans="2:8">
      <c r="B181" s="2"/>
      <c r="C181" s="93"/>
      <c r="D181" s="2"/>
      <c r="E181" s="63"/>
      <c r="F181" s="74"/>
      <c r="G181" s="2"/>
      <c r="H181" s="2"/>
    </row>
    <row r="182" spans="2:8">
      <c r="B182" s="2"/>
      <c r="C182" s="93"/>
      <c r="D182" s="2"/>
      <c r="E182" s="63"/>
      <c r="F182" s="74"/>
      <c r="G182" s="2"/>
      <c r="H182" s="2"/>
    </row>
    <row r="183" spans="2:8">
      <c r="B183" s="2"/>
      <c r="C183" s="93"/>
      <c r="D183" s="2"/>
      <c r="E183" s="63"/>
      <c r="F183" s="74"/>
      <c r="G183" s="2"/>
      <c r="H183" s="2"/>
    </row>
    <row r="184" spans="2:8">
      <c r="B184" s="2"/>
      <c r="C184" s="93"/>
      <c r="D184" s="2"/>
      <c r="E184" s="63"/>
      <c r="F184" s="74"/>
      <c r="G184" s="2"/>
      <c r="H184" s="2"/>
    </row>
    <row r="185" spans="2:8">
      <c r="B185" s="2"/>
      <c r="C185" s="93"/>
      <c r="D185" s="2"/>
      <c r="E185" s="63"/>
      <c r="F185" s="74"/>
      <c r="G185" s="2"/>
      <c r="H185" s="2"/>
    </row>
    <row r="186" spans="2:8">
      <c r="B186" s="2"/>
      <c r="C186" s="93"/>
      <c r="D186" s="2"/>
      <c r="E186" s="63"/>
      <c r="F186" s="74"/>
      <c r="G186" s="2"/>
      <c r="H186" s="2"/>
    </row>
    <row r="187" spans="2:8">
      <c r="B187" s="2"/>
      <c r="C187" s="93"/>
      <c r="D187" s="2"/>
      <c r="E187" s="63"/>
      <c r="F187" s="74"/>
      <c r="G187" s="2"/>
      <c r="H187" s="2"/>
    </row>
    <row r="188" spans="2:8">
      <c r="B188" s="2"/>
      <c r="C188" s="93"/>
      <c r="D188" s="2"/>
      <c r="E188" s="63"/>
      <c r="F188" s="74"/>
      <c r="G188" s="2"/>
      <c r="H188" s="2"/>
    </row>
    <row r="189" spans="2:8">
      <c r="B189" s="2"/>
      <c r="C189" s="93"/>
      <c r="D189" s="2"/>
      <c r="E189" s="63"/>
      <c r="F189" s="74"/>
      <c r="G189" s="2"/>
      <c r="H189" s="2"/>
    </row>
    <row r="190" spans="2:8">
      <c r="B190" s="2"/>
      <c r="C190" s="93"/>
      <c r="D190" s="2"/>
      <c r="E190" s="63"/>
      <c r="F190" s="74"/>
      <c r="G190" s="2"/>
      <c r="H190" s="2"/>
    </row>
    <row r="191" spans="2:8">
      <c r="B191" s="2"/>
      <c r="C191" s="93"/>
      <c r="D191" s="2"/>
      <c r="E191" s="63"/>
      <c r="F191" s="74"/>
      <c r="G191" s="2"/>
      <c r="H191" s="2"/>
    </row>
    <row r="192" spans="2:8">
      <c r="B192" s="2"/>
      <c r="C192" s="93"/>
      <c r="D192" s="2"/>
      <c r="E192" s="63"/>
      <c r="F192" s="74"/>
      <c r="G192" s="2"/>
      <c r="H192" s="2"/>
    </row>
    <row r="193" spans="2:8">
      <c r="B193" s="2"/>
      <c r="C193" s="93"/>
      <c r="D193" s="2"/>
      <c r="E193" s="63"/>
      <c r="F193" s="74"/>
      <c r="G193" s="2"/>
      <c r="H193" s="2"/>
    </row>
    <row r="194" spans="2:8">
      <c r="B194" s="2"/>
      <c r="C194" s="93"/>
      <c r="D194" s="2"/>
      <c r="E194" s="63"/>
      <c r="F194" s="74"/>
      <c r="G194" s="2"/>
      <c r="H194" s="2"/>
    </row>
    <row r="195" spans="2:8">
      <c r="B195" s="2"/>
      <c r="C195" s="93"/>
      <c r="D195" s="2"/>
      <c r="E195" s="63"/>
      <c r="F195" s="74"/>
      <c r="G195" s="2"/>
      <c r="H195" s="2"/>
    </row>
    <row r="196" spans="2:8">
      <c r="B196" s="2"/>
      <c r="C196" s="93"/>
      <c r="D196" s="2"/>
      <c r="E196" s="63"/>
      <c r="F196" s="74"/>
      <c r="G196" s="2"/>
      <c r="H196" s="2"/>
    </row>
    <row r="197" spans="2:8">
      <c r="B197" s="2"/>
      <c r="C197" s="93"/>
      <c r="D197" s="2"/>
      <c r="E197" s="63"/>
      <c r="F197" s="74"/>
      <c r="G197" s="2"/>
      <c r="H197" s="2"/>
    </row>
    <row r="198" spans="2:8">
      <c r="B198" s="2"/>
      <c r="C198" s="93"/>
      <c r="D198" s="2"/>
      <c r="E198" s="63"/>
      <c r="F198" s="74"/>
      <c r="G198" s="2"/>
      <c r="H198" s="2"/>
    </row>
    <row r="199" spans="2:8">
      <c r="B199" s="2"/>
      <c r="C199" s="93"/>
      <c r="D199" s="2"/>
      <c r="E199" s="63"/>
      <c r="F199" s="74"/>
      <c r="G199" s="2"/>
      <c r="H199" s="2"/>
    </row>
    <row r="200" spans="2:8">
      <c r="B200" s="2"/>
      <c r="C200" s="93"/>
      <c r="D200" s="2"/>
      <c r="E200" s="63"/>
      <c r="F200" s="74"/>
      <c r="G200" s="2"/>
      <c r="H200" s="2"/>
    </row>
    <row r="201" spans="2:8">
      <c r="B201" s="2"/>
      <c r="C201" s="93"/>
      <c r="D201" s="2"/>
      <c r="E201" s="63"/>
      <c r="F201" s="74"/>
      <c r="G201" s="2"/>
      <c r="H201" s="2"/>
    </row>
    <row r="202" spans="2:8">
      <c r="B202" s="2"/>
      <c r="C202" s="93"/>
      <c r="D202" s="2"/>
      <c r="E202" s="63"/>
      <c r="F202" s="74"/>
      <c r="G202" s="2"/>
      <c r="H202" s="2"/>
    </row>
    <row r="203" spans="2:8">
      <c r="B203" s="2"/>
      <c r="C203" s="93"/>
      <c r="D203" s="2"/>
      <c r="E203" s="63"/>
      <c r="F203" s="74"/>
      <c r="G203" s="2"/>
      <c r="H203" s="2"/>
    </row>
    <row r="204" spans="2:8">
      <c r="B204" s="2"/>
      <c r="C204" s="93"/>
      <c r="D204" s="2"/>
      <c r="E204" s="63"/>
      <c r="F204" s="74"/>
      <c r="G204" s="2"/>
      <c r="H204" s="2"/>
    </row>
    <row r="205" spans="2:8">
      <c r="B205" s="2"/>
      <c r="C205" s="93"/>
      <c r="D205" s="2"/>
      <c r="E205" s="63"/>
      <c r="F205" s="74"/>
      <c r="G205" s="2"/>
      <c r="H205" s="2"/>
    </row>
    <row r="206" spans="2:8">
      <c r="B206" s="2"/>
      <c r="C206" s="93"/>
      <c r="D206" s="2"/>
      <c r="E206" s="63"/>
      <c r="F206" s="74"/>
      <c r="G206" s="2"/>
      <c r="H206" s="2"/>
    </row>
    <row r="207" spans="2:8">
      <c r="B207" s="2"/>
      <c r="C207" s="93"/>
      <c r="D207" s="2"/>
      <c r="E207" s="63"/>
      <c r="F207" s="74"/>
      <c r="G207" s="2"/>
      <c r="H207" s="2"/>
    </row>
    <row r="208" spans="2:8">
      <c r="B208" s="2"/>
      <c r="C208" s="93"/>
      <c r="D208" s="2"/>
      <c r="E208" s="63"/>
      <c r="F208" s="74"/>
      <c r="G208" s="2"/>
      <c r="H208" s="2"/>
    </row>
    <row r="209" spans="2:8">
      <c r="B209" s="2"/>
      <c r="C209" s="93"/>
      <c r="D209" s="2"/>
      <c r="E209" s="63"/>
      <c r="F209" s="74"/>
      <c r="G209" s="2"/>
      <c r="H209" s="2"/>
    </row>
    <row r="210" spans="2:8">
      <c r="B210" s="2"/>
      <c r="C210" s="93"/>
      <c r="D210" s="2"/>
      <c r="E210" s="63"/>
      <c r="F210" s="74"/>
      <c r="G210" s="2"/>
      <c r="H210" s="2"/>
    </row>
    <row r="211" spans="2:8">
      <c r="B211" s="2"/>
      <c r="C211" s="93"/>
      <c r="D211" s="2"/>
      <c r="E211" s="63"/>
      <c r="F211" s="74"/>
      <c r="G211" s="2"/>
      <c r="H211" s="2"/>
    </row>
    <row r="212" spans="2:8">
      <c r="B212" s="2"/>
      <c r="C212" s="93"/>
      <c r="D212" s="2"/>
      <c r="E212" s="63"/>
      <c r="F212" s="74"/>
      <c r="G212" s="2"/>
      <c r="H212" s="2"/>
    </row>
    <row r="213" spans="2:8">
      <c r="B213" s="2"/>
      <c r="C213" s="93"/>
      <c r="D213" s="2"/>
      <c r="E213" s="63"/>
      <c r="F213" s="74"/>
      <c r="G213" s="2"/>
      <c r="H213" s="2"/>
    </row>
    <row r="214" spans="2:8">
      <c r="B214" s="2"/>
      <c r="C214" s="93"/>
      <c r="D214" s="2"/>
      <c r="E214" s="63"/>
      <c r="F214" s="74"/>
      <c r="G214" s="2"/>
      <c r="H214" s="2"/>
    </row>
    <row r="215" spans="2:8">
      <c r="B215" s="2"/>
      <c r="C215" s="93"/>
      <c r="D215" s="2"/>
      <c r="E215" s="63"/>
      <c r="F215" s="74"/>
      <c r="G215" s="2"/>
      <c r="H215" s="2"/>
    </row>
    <row r="216" spans="2:8">
      <c r="B216" s="2"/>
      <c r="C216" s="93"/>
      <c r="D216" s="2"/>
      <c r="E216" s="63"/>
      <c r="F216" s="74"/>
      <c r="G216" s="2"/>
      <c r="H216" s="2"/>
    </row>
    <row r="217" spans="2:8">
      <c r="B217" s="2"/>
      <c r="C217" s="93"/>
      <c r="D217" s="2"/>
      <c r="E217" s="63"/>
      <c r="F217" s="74"/>
      <c r="G217" s="2"/>
      <c r="H217" s="2"/>
    </row>
    <row r="218" spans="2:8">
      <c r="B218" s="2"/>
      <c r="C218" s="93"/>
      <c r="D218" s="2"/>
      <c r="E218" s="63"/>
      <c r="F218" s="74"/>
      <c r="G218" s="2"/>
      <c r="H218" s="2"/>
    </row>
    <row r="219" spans="2:8">
      <c r="B219" s="2"/>
      <c r="C219" s="93"/>
      <c r="D219" s="2"/>
      <c r="E219" s="63"/>
      <c r="F219" s="74"/>
      <c r="G219" s="2"/>
      <c r="H219" s="2"/>
    </row>
    <row r="220" spans="2:8">
      <c r="B220" s="2"/>
      <c r="C220" s="93"/>
      <c r="D220" s="2"/>
      <c r="E220" s="63"/>
      <c r="F220" s="74"/>
      <c r="G220" s="2"/>
      <c r="H220" s="2"/>
    </row>
    <row r="221" spans="2:8">
      <c r="B221" s="2"/>
      <c r="C221" s="93"/>
      <c r="D221" s="2"/>
      <c r="E221" s="63"/>
      <c r="F221" s="74"/>
      <c r="G221" s="2"/>
      <c r="H221" s="2"/>
    </row>
    <row r="222" spans="2:8">
      <c r="B222" s="2"/>
      <c r="C222" s="93"/>
      <c r="D222" s="2"/>
      <c r="E222" s="63"/>
      <c r="F222" s="74"/>
      <c r="G222" s="2"/>
      <c r="H222" s="2"/>
    </row>
    <row r="223" spans="2:8">
      <c r="B223" s="2"/>
      <c r="C223" s="93"/>
      <c r="D223" s="2"/>
      <c r="E223" s="63"/>
      <c r="F223" s="74"/>
      <c r="G223" s="2"/>
      <c r="H223" s="2"/>
    </row>
    <row r="224" spans="2:8">
      <c r="B224" s="2"/>
      <c r="C224" s="93"/>
      <c r="D224" s="2"/>
      <c r="E224" s="63"/>
      <c r="F224" s="74"/>
      <c r="G224" s="2"/>
      <c r="H224" s="2"/>
    </row>
    <row r="225" spans="2:8">
      <c r="B225" s="2"/>
      <c r="C225" s="93"/>
      <c r="D225" s="2"/>
      <c r="E225" s="63"/>
      <c r="F225" s="74"/>
      <c r="G225" s="2"/>
      <c r="H225" s="2"/>
    </row>
    <row r="226" spans="2:8">
      <c r="B226" s="2"/>
      <c r="C226" s="93"/>
      <c r="D226" s="2"/>
      <c r="E226" s="63"/>
      <c r="F226" s="74"/>
      <c r="G226" s="2"/>
      <c r="H226" s="2"/>
    </row>
    <row r="227" spans="2:8">
      <c r="B227" s="2"/>
      <c r="C227" s="93"/>
      <c r="D227" s="2"/>
      <c r="E227" s="63"/>
      <c r="F227" s="74"/>
      <c r="G227" s="2"/>
      <c r="H227" s="2"/>
    </row>
    <row r="228" spans="2:8">
      <c r="B228" s="2"/>
      <c r="C228" s="93"/>
      <c r="D228" s="2"/>
      <c r="E228" s="63"/>
      <c r="F228" s="74"/>
      <c r="G228" s="2"/>
      <c r="H228" s="2"/>
    </row>
    <row r="229" spans="2:8">
      <c r="B229" s="2"/>
      <c r="C229" s="93"/>
      <c r="D229" s="2"/>
      <c r="E229" s="63"/>
      <c r="F229" s="74"/>
      <c r="G229" s="2"/>
      <c r="H229" s="2"/>
    </row>
    <row r="230" spans="2:8">
      <c r="B230" s="2"/>
      <c r="C230" s="93"/>
      <c r="D230" s="2"/>
      <c r="E230" s="63"/>
      <c r="F230" s="74"/>
      <c r="G230" s="2"/>
      <c r="H230" s="2"/>
    </row>
    <row r="231" spans="2:8">
      <c r="B231" s="2"/>
      <c r="C231" s="93"/>
      <c r="D231" s="2"/>
      <c r="E231" s="63"/>
      <c r="F231" s="74"/>
      <c r="G231" s="2"/>
      <c r="H231" s="2"/>
    </row>
    <row r="232" spans="2:8">
      <c r="B232" s="2"/>
      <c r="C232" s="93"/>
      <c r="D232" s="2"/>
      <c r="E232" s="63"/>
      <c r="F232" s="74"/>
      <c r="G232" s="2"/>
      <c r="H232" s="2"/>
    </row>
    <row r="233" spans="2:8">
      <c r="B233" s="2"/>
      <c r="C233" s="93"/>
      <c r="D233" s="2"/>
      <c r="E233" s="63"/>
      <c r="F233" s="74"/>
      <c r="G233" s="2"/>
      <c r="H233" s="2"/>
    </row>
    <row r="234" spans="2:8">
      <c r="B234" s="2"/>
      <c r="C234" s="93"/>
      <c r="D234" s="2"/>
      <c r="E234" s="63"/>
      <c r="F234" s="74"/>
      <c r="G234" s="2"/>
      <c r="H234" s="2"/>
    </row>
    <row r="235" spans="2:8">
      <c r="B235" s="2"/>
      <c r="C235" s="93"/>
      <c r="D235" s="2"/>
      <c r="E235" s="63"/>
      <c r="F235" s="74"/>
      <c r="G235" s="2"/>
      <c r="H235" s="2"/>
    </row>
    <row r="236" spans="2:8">
      <c r="B236" s="2"/>
      <c r="C236" s="93"/>
      <c r="D236" s="2"/>
      <c r="E236" s="63"/>
      <c r="F236" s="74"/>
      <c r="G236" s="2"/>
      <c r="H236" s="2"/>
    </row>
    <row r="237" spans="2:8">
      <c r="B237" s="2"/>
      <c r="C237" s="93"/>
      <c r="D237" s="2"/>
      <c r="E237" s="63"/>
      <c r="F237" s="74"/>
      <c r="G237" s="2"/>
      <c r="H237" s="2"/>
    </row>
    <row r="238" spans="2:8">
      <c r="B238" s="2"/>
      <c r="C238" s="93"/>
      <c r="D238" s="2"/>
      <c r="E238" s="63"/>
      <c r="F238" s="74"/>
      <c r="G238" s="2"/>
      <c r="H238" s="2"/>
    </row>
    <row r="239" spans="2:8">
      <c r="B239" s="2"/>
      <c r="C239" s="93"/>
      <c r="D239" s="2"/>
      <c r="E239" s="63"/>
      <c r="F239" s="74"/>
      <c r="G239" s="2"/>
      <c r="H239" s="2"/>
    </row>
    <row r="240" spans="2:8">
      <c r="B240" s="2"/>
      <c r="C240" s="93"/>
      <c r="D240" s="2"/>
      <c r="E240" s="63"/>
      <c r="F240" s="74"/>
      <c r="G240" s="2"/>
      <c r="H240" s="2"/>
    </row>
    <row r="241" spans="2:8">
      <c r="B241" s="2"/>
      <c r="C241" s="93"/>
      <c r="D241" s="2"/>
      <c r="E241" s="63"/>
      <c r="F241" s="74"/>
      <c r="G241" s="2"/>
      <c r="H241" s="2"/>
    </row>
    <row r="242" spans="2:8">
      <c r="B242" s="2"/>
      <c r="C242" s="93"/>
      <c r="D242" s="2"/>
      <c r="E242" s="63"/>
      <c r="F242" s="74"/>
      <c r="G242" s="2"/>
      <c r="H242" s="2"/>
    </row>
    <row r="243" spans="2:8">
      <c r="B243" s="2"/>
      <c r="C243" s="93"/>
      <c r="D243" s="2"/>
      <c r="E243" s="63"/>
      <c r="F243" s="74"/>
      <c r="G243" s="2"/>
      <c r="H243" s="2"/>
    </row>
    <row r="244" spans="2:8">
      <c r="B244" s="2"/>
      <c r="C244" s="93"/>
      <c r="D244" s="2"/>
      <c r="E244" s="63"/>
      <c r="F244" s="74"/>
      <c r="G244" s="2"/>
      <c r="H244" s="2"/>
    </row>
    <row r="245" spans="2:8">
      <c r="B245" s="2"/>
      <c r="C245" s="93"/>
      <c r="D245" s="2"/>
      <c r="E245" s="63"/>
      <c r="F245" s="74"/>
      <c r="G245" s="2"/>
      <c r="H245" s="2"/>
    </row>
    <row r="246" spans="2:8">
      <c r="B246" s="2"/>
      <c r="C246" s="93"/>
      <c r="D246" s="2"/>
      <c r="E246" s="63"/>
      <c r="F246" s="74"/>
      <c r="G246" s="2"/>
      <c r="H246" s="2"/>
    </row>
    <row r="247" spans="2:8">
      <c r="B247" s="2"/>
      <c r="C247" s="93"/>
      <c r="D247" s="2"/>
      <c r="E247" s="63"/>
      <c r="F247" s="74"/>
      <c r="G247" s="2"/>
      <c r="H247" s="2"/>
    </row>
    <row r="248" spans="2:8">
      <c r="B248" s="2"/>
      <c r="C248" s="93"/>
      <c r="D248" s="2"/>
      <c r="E248" s="63"/>
      <c r="F248" s="74"/>
      <c r="G248" s="2"/>
      <c r="H248" s="2"/>
    </row>
    <row r="249" spans="2:8">
      <c r="B249" s="2"/>
      <c r="C249" s="93"/>
      <c r="D249" s="2"/>
      <c r="E249" s="63"/>
      <c r="F249" s="74"/>
      <c r="G249" s="2"/>
      <c r="H249" s="2"/>
    </row>
    <row r="250" spans="2:8">
      <c r="B250" s="2"/>
      <c r="C250" s="93"/>
      <c r="D250" s="2"/>
      <c r="E250" s="63"/>
      <c r="F250" s="74"/>
      <c r="G250" s="2"/>
      <c r="H250" s="2"/>
    </row>
    <row r="251" spans="2:8">
      <c r="B251" s="2"/>
      <c r="C251" s="93"/>
      <c r="D251" s="2"/>
      <c r="E251" s="63"/>
      <c r="F251" s="74"/>
      <c r="G251" s="2"/>
      <c r="H251" s="2"/>
    </row>
    <row r="252" spans="2:8">
      <c r="B252" s="2"/>
      <c r="C252" s="93"/>
      <c r="D252" s="2"/>
      <c r="E252" s="63"/>
      <c r="F252" s="74"/>
      <c r="G252" s="2"/>
      <c r="H252" s="2"/>
    </row>
    <row r="253" spans="2:8">
      <c r="B253" s="2"/>
      <c r="C253" s="93"/>
      <c r="D253" s="2"/>
      <c r="E253" s="63"/>
      <c r="F253" s="74"/>
      <c r="G253" s="2"/>
      <c r="H253" s="2"/>
    </row>
    <row r="254" spans="2:8">
      <c r="B254" s="2"/>
      <c r="C254" s="93"/>
      <c r="D254" s="2"/>
      <c r="E254" s="63"/>
      <c r="F254" s="74"/>
      <c r="G254" s="2"/>
      <c r="H254" s="2"/>
    </row>
    <row r="255" spans="2:8">
      <c r="B255" s="2"/>
      <c r="C255" s="93"/>
      <c r="D255" s="2"/>
      <c r="E255" s="63"/>
      <c r="F255" s="74"/>
      <c r="G255" s="2"/>
      <c r="H255" s="2"/>
    </row>
    <row r="256" spans="2:8">
      <c r="B256" s="2"/>
      <c r="C256" s="93"/>
      <c r="D256" s="2"/>
      <c r="E256" s="63"/>
      <c r="F256" s="74"/>
      <c r="G256" s="2"/>
      <c r="H256" s="2"/>
    </row>
    <row r="257" spans="2:8">
      <c r="B257" s="2"/>
      <c r="C257" s="93"/>
      <c r="D257" s="2"/>
      <c r="E257" s="63"/>
      <c r="F257" s="74"/>
      <c r="G257" s="2"/>
      <c r="H257" s="2"/>
    </row>
    <row r="258" spans="2:8">
      <c r="B258" s="2"/>
      <c r="C258" s="93"/>
      <c r="D258" s="2"/>
      <c r="E258" s="63"/>
      <c r="F258" s="74"/>
      <c r="G258" s="2"/>
      <c r="H258" s="2"/>
    </row>
    <row r="259" spans="2:8">
      <c r="B259" s="2"/>
      <c r="C259" s="93"/>
      <c r="D259" s="2"/>
      <c r="E259" s="63"/>
      <c r="F259" s="74"/>
      <c r="G259" s="2"/>
      <c r="H259" s="2"/>
    </row>
    <row r="260" spans="2:8">
      <c r="B260" s="2"/>
      <c r="C260" s="93"/>
      <c r="D260" s="2"/>
      <c r="E260" s="63"/>
      <c r="F260" s="74"/>
      <c r="G260" s="2"/>
      <c r="H260" s="2"/>
    </row>
    <row r="261" spans="2:8">
      <c r="B261" s="2"/>
      <c r="C261" s="93"/>
      <c r="D261" s="2"/>
      <c r="E261" s="63"/>
      <c r="F261" s="74"/>
      <c r="G261" s="2"/>
      <c r="H261" s="2"/>
    </row>
    <row r="262" spans="2:8">
      <c r="B262" s="2"/>
      <c r="C262" s="93"/>
      <c r="D262" s="2"/>
      <c r="E262" s="63"/>
      <c r="F262" s="74"/>
      <c r="G262" s="2"/>
      <c r="H262" s="2"/>
    </row>
    <row r="263" spans="2:8">
      <c r="B263" s="2"/>
      <c r="C263" s="93"/>
      <c r="D263" s="2"/>
      <c r="E263" s="63"/>
      <c r="F263" s="74"/>
      <c r="G263" s="2"/>
      <c r="H263" s="2"/>
    </row>
    <row r="264" spans="2:8">
      <c r="B264" s="2"/>
      <c r="C264" s="93"/>
      <c r="D264" s="2"/>
      <c r="E264" s="63"/>
      <c r="F264" s="74"/>
      <c r="G264" s="2"/>
      <c r="H264" s="2"/>
    </row>
    <row r="265" spans="2:8">
      <c r="B265" s="2"/>
      <c r="C265" s="93"/>
      <c r="D265" s="2"/>
      <c r="E265" s="63"/>
      <c r="F265" s="74"/>
      <c r="G265" s="2"/>
      <c r="H265" s="2"/>
    </row>
    <row r="266" spans="2:8">
      <c r="B266" s="2"/>
      <c r="C266" s="93"/>
      <c r="D266" s="2"/>
      <c r="E266" s="63"/>
      <c r="F266" s="74"/>
      <c r="G266" s="2"/>
      <c r="H266" s="2"/>
    </row>
    <row r="267" spans="2:8">
      <c r="B267" s="2"/>
      <c r="C267" s="93"/>
      <c r="D267" s="2"/>
      <c r="E267" s="63"/>
      <c r="F267" s="74"/>
      <c r="G267" s="2"/>
      <c r="H267" s="2"/>
    </row>
    <row r="268" spans="2:8">
      <c r="B268" s="2"/>
      <c r="C268" s="93"/>
      <c r="D268" s="2"/>
      <c r="E268" s="63"/>
      <c r="F268" s="74"/>
      <c r="G268" s="2"/>
      <c r="H268" s="2"/>
    </row>
    <row r="269" spans="2:8">
      <c r="B269" s="2"/>
      <c r="C269" s="93"/>
      <c r="D269" s="2"/>
      <c r="E269" s="63"/>
      <c r="F269" s="74"/>
      <c r="G269" s="2"/>
      <c r="H269" s="2"/>
    </row>
    <row r="270" spans="2:8">
      <c r="B270" s="2"/>
      <c r="C270" s="93"/>
      <c r="D270" s="2"/>
      <c r="E270" s="63"/>
      <c r="F270" s="74"/>
      <c r="G270" s="2"/>
      <c r="H270" s="2"/>
    </row>
    <row r="271" spans="2:8">
      <c r="B271" s="2"/>
      <c r="C271" s="93"/>
      <c r="D271" s="2"/>
      <c r="E271" s="63"/>
      <c r="F271" s="74"/>
      <c r="G271" s="2"/>
      <c r="H271" s="2"/>
    </row>
    <row r="272" spans="2:8">
      <c r="B272" s="2"/>
      <c r="C272" s="93"/>
      <c r="D272" s="2"/>
      <c r="E272" s="63"/>
      <c r="F272" s="74"/>
      <c r="G272" s="2"/>
      <c r="H272" s="2"/>
    </row>
    <row r="273" spans="2:8">
      <c r="B273" s="2"/>
      <c r="C273" s="93"/>
      <c r="D273" s="2"/>
      <c r="E273" s="63"/>
      <c r="F273" s="74"/>
      <c r="G273" s="2"/>
      <c r="H273" s="2"/>
    </row>
    <row r="274" spans="2:8">
      <c r="B274" s="2"/>
      <c r="C274" s="93"/>
      <c r="D274" s="2"/>
      <c r="E274" s="63"/>
      <c r="F274" s="74"/>
      <c r="G274" s="2"/>
      <c r="H274" s="2"/>
    </row>
    <row r="275" spans="2:8">
      <c r="B275" s="2"/>
      <c r="C275" s="93"/>
      <c r="D275" s="2"/>
      <c r="E275" s="63"/>
      <c r="F275" s="74"/>
      <c r="G275" s="2"/>
      <c r="H275" s="2"/>
    </row>
    <row r="276" spans="2:8">
      <c r="B276" s="2"/>
      <c r="C276" s="93"/>
      <c r="D276" s="2"/>
      <c r="E276" s="63"/>
      <c r="F276" s="74"/>
      <c r="G276" s="2"/>
      <c r="H276" s="2"/>
    </row>
    <row r="277" spans="2:8">
      <c r="B277" s="2"/>
      <c r="C277" s="93"/>
      <c r="D277" s="2"/>
      <c r="E277" s="63"/>
      <c r="F277" s="74"/>
      <c r="G277" s="2"/>
      <c r="H277" s="2"/>
    </row>
    <row r="278" spans="2:8">
      <c r="B278" s="2"/>
      <c r="C278" s="93"/>
      <c r="D278" s="2"/>
      <c r="E278" s="63"/>
      <c r="F278" s="74"/>
      <c r="G278" s="2"/>
      <c r="H278" s="2"/>
    </row>
    <row r="279" spans="2:8">
      <c r="B279" s="2"/>
      <c r="C279" s="93"/>
      <c r="D279" s="2"/>
      <c r="E279" s="63"/>
      <c r="F279" s="74"/>
      <c r="G279" s="2"/>
      <c r="H279" s="2"/>
    </row>
    <row r="280" spans="2:8">
      <c r="B280" s="2"/>
      <c r="C280" s="93"/>
      <c r="D280" s="2"/>
      <c r="E280" s="63"/>
      <c r="F280" s="74"/>
      <c r="G280" s="2"/>
      <c r="H280" s="2"/>
    </row>
    <row r="281" spans="2:8">
      <c r="B281" s="2"/>
      <c r="C281" s="93"/>
      <c r="D281" s="2"/>
      <c r="E281" s="63"/>
      <c r="F281" s="74"/>
      <c r="G281" s="2"/>
      <c r="H281" s="2"/>
    </row>
    <row r="282" spans="2:8">
      <c r="B282" s="2"/>
      <c r="C282" s="93"/>
      <c r="D282" s="2"/>
      <c r="E282" s="63"/>
      <c r="F282" s="74"/>
      <c r="G282" s="2"/>
      <c r="H282" s="2"/>
    </row>
    <row r="283" spans="2:8">
      <c r="B283" s="2"/>
      <c r="C283" s="93"/>
      <c r="D283" s="2"/>
      <c r="E283" s="63"/>
      <c r="F283" s="74"/>
      <c r="G283" s="2"/>
      <c r="H283" s="2"/>
    </row>
    <row r="284" spans="2:8">
      <c r="B284" s="2"/>
      <c r="C284" s="93"/>
      <c r="D284" s="2"/>
      <c r="E284" s="63"/>
      <c r="F284" s="74"/>
      <c r="G284" s="2"/>
      <c r="H284" s="2"/>
    </row>
    <row r="285" spans="2:8">
      <c r="B285" s="2"/>
      <c r="C285" s="93"/>
      <c r="D285" s="2"/>
      <c r="E285" s="63"/>
      <c r="F285" s="74"/>
      <c r="G285" s="2"/>
      <c r="H285" s="2"/>
    </row>
    <row r="286" spans="2:8">
      <c r="B286" s="2"/>
      <c r="C286" s="93"/>
      <c r="D286" s="2"/>
      <c r="E286" s="63"/>
      <c r="F286" s="74"/>
      <c r="G286" s="2"/>
      <c r="H286" s="2"/>
    </row>
    <row r="287" spans="2:8">
      <c r="B287" s="2"/>
      <c r="C287" s="93"/>
      <c r="D287" s="2"/>
      <c r="E287" s="63"/>
      <c r="F287" s="74"/>
      <c r="G287" s="2"/>
      <c r="H287" s="2"/>
    </row>
    <row r="288" spans="2:8">
      <c r="B288" s="2"/>
      <c r="C288" s="93"/>
      <c r="D288" s="2"/>
      <c r="E288" s="63"/>
      <c r="F288" s="74"/>
      <c r="G288" s="2"/>
      <c r="H288" s="2"/>
    </row>
    <row r="289" spans="2:8">
      <c r="B289" s="2"/>
      <c r="C289" s="93"/>
      <c r="D289" s="2"/>
      <c r="E289" s="63"/>
      <c r="F289" s="74"/>
      <c r="G289" s="2"/>
      <c r="H289" s="2"/>
    </row>
    <row r="290" spans="2:8">
      <c r="B290" s="2"/>
      <c r="C290" s="93"/>
      <c r="D290" s="2"/>
      <c r="E290" s="63"/>
      <c r="F290" s="74"/>
      <c r="G290" s="2"/>
      <c r="H290" s="2"/>
    </row>
    <row r="291" spans="2:8">
      <c r="B291" s="2"/>
      <c r="C291" s="93"/>
      <c r="D291" s="2"/>
      <c r="E291" s="63"/>
      <c r="F291" s="74"/>
      <c r="G291" s="2"/>
      <c r="H291" s="2"/>
    </row>
    <row r="292" spans="2:8">
      <c r="B292" s="2"/>
      <c r="C292" s="93"/>
      <c r="D292" s="2"/>
      <c r="E292" s="63"/>
      <c r="F292" s="74"/>
      <c r="G292" s="2"/>
      <c r="H292" s="2"/>
    </row>
    <row r="293" spans="2:8">
      <c r="B293" s="2"/>
      <c r="C293" s="93"/>
      <c r="D293" s="2"/>
      <c r="E293" s="63"/>
      <c r="F293" s="74"/>
      <c r="G293" s="2"/>
      <c r="H293" s="2"/>
    </row>
    <row r="294" spans="2:8">
      <c r="B294" s="2"/>
      <c r="C294" s="93"/>
      <c r="D294" s="2"/>
      <c r="E294" s="63"/>
      <c r="F294" s="74"/>
      <c r="G294" s="2"/>
      <c r="H294" s="2"/>
    </row>
    <row r="295" spans="2:8">
      <c r="B295" s="2"/>
      <c r="C295" s="93"/>
      <c r="D295" s="2"/>
      <c r="E295" s="63"/>
      <c r="F295" s="74"/>
      <c r="G295" s="2"/>
      <c r="H295" s="2"/>
    </row>
    <row r="296" spans="2:8">
      <c r="B296" s="2"/>
      <c r="C296" s="93"/>
      <c r="D296" s="2"/>
      <c r="E296" s="63"/>
      <c r="F296" s="74"/>
      <c r="G296" s="2"/>
      <c r="H296" s="2"/>
    </row>
    <row r="297" spans="2:8">
      <c r="B297" s="2"/>
      <c r="C297" s="93"/>
      <c r="D297" s="2"/>
      <c r="E297" s="63"/>
      <c r="F297" s="74"/>
      <c r="G297" s="2"/>
      <c r="H297" s="2"/>
    </row>
    <row r="298" spans="2:8">
      <c r="B298" s="2"/>
      <c r="C298" s="93"/>
      <c r="D298" s="2"/>
      <c r="E298" s="63"/>
      <c r="F298" s="74"/>
      <c r="G298" s="2"/>
      <c r="H298" s="2"/>
    </row>
    <row r="299" spans="2:8">
      <c r="B299" s="2"/>
      <c r="C299" s="93"/>
      <c r="D299" s="2"/>
      <c r="E299" s="63"/>
      <c r="F299" s="74"/>
      <c r="G299" s="2"/>
      <c r="H299" s="2"/>
    </row>
    <row r="300" spans="2:8">
      <c r="B300" s="2"/>
      <c r="C300" s="93"/>
      <c r="D300" s="2"/>
      <c r="E300" s="63"/>
      <c r="F300" s="74"/>
      <c r="G300" s="2"/>
      <c r="H300" s="2"/>
    </row>
    <row r="301" spans="2:8">
      <c r="B301" s="2"/>
      <c r="C301" s="93"/>
      <c r="D301" s="2"/>
      <c r="E301" s="63"/>
      <c r="F301" s="74"/>
      <c r="G301" s="2"/>
      <c r="H301" s="2"/>
    </row>
    <row r="302" spans="2:8">
      <c r="B302" s="2"/>
      <c r="C302" s="93"/>
      <c r="D302" s="2"/>
      <c r="E302" s="63"/>
      <c r="F302" s="74"/>
      <c r="G302" s="2"/>
      <c r="H302" s="2"/>
    </row>
    <row r="303" spans="2:8">
      <c r="B303" s="2"/>
      <c r="C303" s="93"/>
      <c r="D303" s="2"/>
      <c r="E303" s="63"/>
      <c r="F303" s="74"/>
      <c r="G303" s="2"/>
      <c r="H303" s="2"/>
    </row>
    <row r="304" spans="2:8">
      <c r="B304" s="2"/>
      <c r="C304" s="93"/>
      <c r="D304" s="2"/>
      <c r="E304" s="63"/>
      <c r="F304" s="74"/>
      <c r="G304" s="2"/>
      <c r="H304" s="2"/>
    </row>
    <row r="305" spans="2:8">
      <c r="B305" s="2"/>
      <c r="C305" s="93"/>
      <c r="D305" s="2"/>
      <c r="E305" s="63"/>
      <c r="F305" s="74"/>
      <c r="G305" s="2"/>
      <c r="H305" s="2"/>
    </row>
    <row r="306" spans="2:8">
      <c r="B306" s="2"/>
      <c r="C306" s="93"/>
      <c r="D306" s="2"/>
      <c r="E306" s="63"/>
      <c r="F306" s="74"/>
      <c r="G306" s="2"/>
      <c r="H306" s="2"/>
    </row>
    <row r="307" spans="2:8">
      <c r="B307" s="2"/>
      <c r="C307" s="93"/>
      <c r="D307" s="2"/>
      <c r="E307" s="63"/>
      <c r="F307" s="74"/>
      <c r="G307" s="2"/>
      <c r="H307" s="2"/>
    </row>
    <row r="308" spans="2:8">
      <c r="B308" s="2"/>
      <c r="C308" s="93"/>
      <c r="D308" s="2"/>
      <c r="E308" s="63"/>
      <c r="F308" s="74"/>
      <c r="G308" s="2"/>
      <c r="H308" s="2"/>
    </row>
    <row r="309" spans="2:8">
      <c r="B309" s="2"/>
      <c r="C309" s="93"/>
      <c r="D309" s="2"/>
      <c r="E309" s="63"/>
      <c r="F309" s="74"/>
      <c r="G309" s="2"/>
      <c r="H309" s="2"/>
    </row>
    <row r="310" spans="2:8">
      <c r="B310" s="2"/>
      <c r="C310" s="93"/>
      <c r="D310" s="2"/>
      <c r="E310" s="63"/>
      <c r="F310" s="74"/>
      <c r="G310" s="2"/>
      <c r="H310" s="2"/>
    </row>
    <row r="311" spans="2:8">
      <c r="B311" s="2"/>
      <c r="C311" s="93"/>
      <c r="D311" s="2"/>
      <c r="E311" s="63"/>
      <c r="F311" s="74"/>
      <c r="G311" s="2"/>
      <c r="H311" s="2"/>
    </row>
    <row r="312" spans="2:8">
      <c r="B312" s="2"/>
      <c r="C312" s="93"/>
      <c r="D312" s="2"/>
      <c r="E312" s="63"/>
      <c r="F312" s="74"/>
      <c r="G312" s="2"/>
      <c r="H312" s="2"/>
    </row>
    <row r="313" spans="2:8">
      <c r="B313" s="2"/>
      <c r="C313" s="93"/>
      <c r="D313" s="2"/>
      <c r="E313" s="63"/>
      <c r="F313" s="74"/>
      <c r="G313" s="2"/>
      <c r="H313" s="2"/>
    </row>
    <row r="314" spans="2:8">
      <c r="B314" s="2"/>
      <c r="C314" s="93"/>
      <c r="D314" s="2"/>
      <c r="E314" s="63"/>
      <c r="F314" s="74"/>
      <c r="G314" s="2"/>
      <c r="H314" s="2"/>
    </row>
    <row r="315" spans="2:8">
      <c r="B315" s="2"/>
      <c r="C315" s="93"/>
      <c r="D315" s="2"/>
      <c r="E315" s="63"/>
      <c r="F315" s="74"/>
      <c r="G315" s="2"/>
      <c r="H315" s="2"/>
    </row>
    <row r="316" spans="2:8">
      <c r="B316" s="2"/>
      <c r="C316" s="93"/>
      <c r="D316" s="2"/>
      <c r="E316" s="63"/>
      <c r="F316" s="74"/>
      <c r="G316" s="2"/>
      <c r="H316" s="2"/>
    </row>
    <row r="317" spans="2:8">
      <c r="B317" s="2"/>
      <c r="C317" s="93"/>
      <c r="D317" s="2"/>
      <c r="E317" s="63"/>
      <c r="F317" s="74"/>
      <c r="G317" s="2"/>
      <c r="H317" s="2"/>
    </row>
    <row r="318" spans="2:8">
      <c r="B318" s="2"/>
      <c r="C318" s="93"/>
      <c r="D318" s="2"/>
      <c r="E318" s="63"/>
      <c r="F318" s="74"/>
      <c r="G318" s="2"/>
      <c r="H318" s="2"/>
    </row>
    <row r="319" spans="2:8">
      <c r="B319" s="2"/>
      <c r="C319" s="93"/>
      <c r="D319" s="2"/>
      <c r="E319" s="63"/>
      <c r="F319" s="74"/>
      <c r="G319" s="2"/>
      <c r="H319" s="2"/>
    </row>
    <row r="320" spans="2:8">
      <c r="B320" s="2"/>
      <c r="C320" s="93"/>
      <c r="D320" s="2"/>
      <c r="E320" s="63"/>
      <c r="F320" s="74"/>
      <c r="G320" s="2"/>
      <c r="H320" s="2"/>
    </row>
    <row r="321" spans="2:8">
      <c r="B321" s="2"/>
      <c r="C321" s="93"/>
      <c r="D321" s="2"/>
      <c r="E321" s="63"/>
      <c r="F321" s="74"/>
      <c r="G321" s="2"/>
      <c r="H321" s="2"/>
    </row>
    <row r="322" spans="2:8">
      <c r="B322" s="2"/>
      <c r="C322" s="93"/>
      <c r="D322" s="2"/>
      <c r="E322" s="63"/>
      <c r="F322" s="74"/>
      <c r="G322" s="2"/>
      <c r="H322" s="2"/>
    </row>
    <row r="323" spans="2:8">
      <c r="B323" s="2"/>
      <c r="C323" s="93"/>
      <c r="D323" s="2"/>
      <c r="E323" s="63"/>
      <c r="F323" s="74"/>
      <c r="G323" s="2"/>
      <c r="H323" s="2"/>
    </row>
    <row r="324" spans="2:8">
      <c r="B324" s="2"/>
      <c r="C324" s="93"/>
      <c r="D324" s="2"/>
      <c r="E324" s="63"/>
      <c r="F324" s="74"/>
      <c r="G324" s="2"/>
      <c r="H324" s="2"/>
    </row>
    <row r="325" spans="2:8">
      <c r="B325" s="2"/>
      <c r="C325" s="93"/>
      <c r="D325" s="2"/>
      <c r="E325" s="63"/>
      <c r="F325" s="74"/>
      <c r="G325" s="2"/>
      <c r="H325" s="2"/>
    </row>
    <row r="326" spans="2:8">
      <c r="B326" s="2"/>
      <c r="C326" s="93"/>
      <c r="D326" s="2"/>
      <c r="E326" s="63"/>
      <c r="F326" s="74"/>
      <c r="G326" s="2"/>
      <c r="H326" s="2"/>
    </row>
    <row r="327" spans="2:8">
      <c r="B327" s="2"/>
      <c r="C327" s="93"/>
      <c r="D327" s="2"/>
      <c r="E327" s="63"/>
      <c r="F327" s="74"/>
      <c r="G327" s="2"/>
      <c r="H327" s="2"/>
    </row>
    <row r="328" spans="2:8">
      <c r="B328" s="2"/>
      <c r="C328" s="93"/>
      <c r="D328" s="2"/>
      <c r="E328" s="63"/>
      <c r="F328" s="74"/>
      <c r="G328" s="2"/>
      <c r="H328" s="2"/>
    </row>
    <row r="329" spans="2:8">
      <c r="B329" s="2"/>
      <c r="C329" s="93"/>
      <c r="D329" s="2"/>
      <c r="E329" s="63"/>
      <c r="F329" s="74"/>
      <c r="G329" s="2"/>
      <c r="H329" s="2"/>
    </row>
    <row r="330" spans="2:8">
      <c r="B330" s="2"/>
      <c r="C330" s="93"/>
      <c r="D330" s="2"/>
      <c r="E330" s="63"/>
      <c r="F330" s="74"/>
      <c r="G330" s="2"/>
      <c r="H330" s="2"/>
    </row>
    <row r="331" spans="2:8">
      <c r="B331" s="2"/>
      <c r="C331" s="93"/>
      <c r="D331" s="2"/>
      <c r="E331" s="63"/>
      <c r="F331" s="74"/>
      <c r="G331" s="2"/>
      <c r="H331" s="2"/>
    </row>
    <row r="332" spans="2:8">
      <c r="B332" s="2"/>
      <c r="C332" s="93"/>
      <c r="D332" s="2"/>
      <c r="E332" s="63"/>
      <c r="F332" s="74"/>
      <c r="G332" s="2"/>
      <c r="H332" s="2"/>
    </row>
    <row r="333" spans="2:8">
      <c r="B333" s="2"/>
      <c r="C333" s="93"/>
      <c r="D333" s="2"/>
      <c r="E333" s="63"/>
      <c r="F333" s="74"/>
      <c r="G333" s="2"/>
      <c r="H333" s="2"/>
    </row>
    <row r="334" spans="2:8">
      <c r="B334" s="2"/>
      <c r="C334" s="93"/>
      <c r="D334" s="2"/>
      <c r="E334" s="63"/>
      <c r="F334" s="74"/>
      <c r="G334" s="2"/>
      <c r="H334" s="2"/>
    </row>
    <row r="335" spans="2:8">
      <c r="B335" s="2"/>
      <c r="C335" s="93"/>
      <c r="D335" s="2"/>
      <c r="E335" s="63"/>
      <c r="F335" s="74"/>
      <c r="G335" s="2"/>
      <c r="H335" s="2"/>
    </row>
    <row r="336" spans="2:8">
      <c r="B336" s="2"/>
      <c r="C336" s="93"/>
      <c r="D336" s="2"/>
      <c r="E336" s="63"/>
      <c r="F336" s="74"/>
      <c r="G336" s="2"/>
      <c r="H336" s="2"/>
    </row>
    <row r="337" spans="2:8">
      <c r="B337" s="2"/>
      <c r="C337" s="93"/>
      <c r="D337" s="2"/>
      <c r="E337" s="63"/>
      <c r="F337" s="74"/>
      <c r="G337" s="2"/>
      <c r="H337" s="2"/>
    </row>
    <row r="338" spans="2:8">
      <c r="B338" s="2"/>
      <c r="C338" s="93"/>
      <c r="D338" s="2"/>
      <c r="E338" s="63"/>
      <c r="F338" s="74"/>
      <c r="G338" s="2"/>
      <c r="H338" s="2"/>
    </row>
    <row r="339" spans="2:8">
      <c r="B339" s="2"/>
      <c r="C339" s="93"/>
      <c r="D339" s="2"/>
      <c r="E339" s="63"/>
      <c r="F339" s="74"/>
      <c r="G339" s="2"/>
      <c r="H339" s="2"/>
    </row>
    <row r="340" spans="2:8">
      <c r="B340" s="2"/>
      <c r="C340" s="93"/>
      <c r="D340" s="2"/>
      <c r="E340" s="63"/>
      <c r="F340" s="74"/>
      <c r="G340" s="2"/>
      <c r="H340" s="2"/>
    </row>
    <row r="341" spans="2:8">
      <c r="B341" s="2"/>
      <c r="C341" s="93"/>
      <c r="D341" s="2"/>
      <c r="E341" s="63"/>
      <c r="F341" s="74"/>
      <c r="G341" s="2"/>
      <c r="H341" s="2"/>
    </row>
    <row r="342" spans="2:8">
      <c r="B342" s="2"/>
      <c r="C342" s="93"/>
      <c r="D342" s="2"/>
      <c r="E342" s="63"/>
      <c r="F342" s="74"/>
      <c r="G342" s="2"/>
      <c r="H342" s="2"/>
    </row>
    <row r="343" spans="2:8">
      <c r="B343" s="2"/>
      <c r="C343" s="93"/>
      <c r="D343" s="2"/>
      <c r="E343" s="63"/>
      <c r="F343" s="74"/>
      <c r="G343" s="2"/>
      <c r="H343" s="2"/>
    </row>
    <row r="344" spans="2:8">
      <c r="B344" s="2"/>
      <c r="C344" s="93"/>
      <c r="D344" s="2"/>
      <c r="E344" s="63"/>
      <c r="F344" s="74"/>
      <c r="G344" s="2"/>
      <c r="H344" s="2"/>
    </row>
    <row r="345" spans="2:8">
      <c r="B345" s="2"/>
      <c r="C345" s="93"/>
      <c r="D345" s="2"/>
      <c r="E345" s="63"/>
      <c r="F345" s="74"/>
      <c r="G345" s="2"/>
      <c r="H345" s="2"/>
    </row>
    <row r="346" spans="2:8">
      <c r="B346" s="2"/>
      <c r="C346" s="93"/>
      <c r="D346" s="2"/>
      <c r="E346" s="63"/>
      <c r="F346" s="74"/>
      <c r="G346" s="2"/>
      <c r="H346" s="2"/>
    </row>
    <row r="347" spans="2:8">
      <c r="B347" s="2"/>
      <c r="C347" s="93"/>
      <c r="D347" s="2"/>
      <c r="E347" s="63"/>
      <c r="F347" s="74"/>
      <c r="G347" s="2"/>
      <c r="H347" s="2"/>
    </row>
    <row r="348" spans="2:8">
      <c r="B348" s="2"/>
      <c r="C348" s="93"/>
      <c r="D348" s="2"/>
      <c r="E348" s="63"/>
      <c r="F348" s="74"/>
      <c r="G348" s="2"/>
      <c r="H348" s="2"/>
    </row>
    <row r="349" spans="2:8">
      <c r="B349" s="2"/>
      <c r="C349" s="93"/>
      <c r="D349" s="2"/>
      <c r="E349" s="63"/>
      <c r="F349" s="74"/>
      <c r="G349" s="2"/>
      <c r="H349" s="2"/>
    </row>
    <row r="350" spans="2:8">
      <c r="B350" s="2"/>
      <c r="C350" s="93"/>
      <c r="D350" s="2"/>
      <c r="E350" s="63"/>
      <c r="F350" s="74"/>
      <c r="G350" s="2"/>
      <c r="H350" s="2"/>
    </row>
    <row r="351" spans="2:8">
      <c r="B351" s="2"/>
      <c r="C351" s="93"/>
      <c r="D351" s="2"/>
      <c r="E351" s="63"/>
      <c r="F351" s="74"/>
      <c r="G351" s="2"/>
      <c r="H351" s="2"/>
    </row>
    <row r="352" spans="2:8">
      <c r="B352" s="2"/>
      <c r="C352" s="93"/>
      <c r="D352" s="2"/>
      <c r="E352" s="63"/>
      <c r="F352" s="74"/>
      <c r="G352" s="2"/>
      <c r="H352" s="2"/>
    </row>
    <row r="353" spans="2:8">
      <c r="B353" s="2"/>
      <c r="C353" s="93"/>
      <c r="D353" s="2"/>
      <c r="E353" s="63"/>
      <c r="F353" s="74"/>
      <c r="G353" s="2"/>
      <c r="H353" s="2"/>
    </row>
    <row r="354" spans="2:8">
      <c r="B354" s="2"/>
      <c r="C354" s="93"/>
      <c r="D354" s="2"/>
      <c r="E354" s="63"/>
      <c r="F354" s="74"/>
      <c r="G354" s="2"/>
      <c r="H354" s="2"/>
    </row>
    <row r="355" spans="2:8">
      <c r="B355" s="2"/>
      <c r="C355" s="93"/>
      <c r="D355" s="2"/>
      <c r="E355" s="63"/>
      <c r="F355" s="74"/>
      <c r="G355" s="2"/>
      <c r="H355" s="2"/>
    </row>
    <row r="356" spans="2:8">
      <c r="B356" s="2"/>
      <c r="C356" s="93"/>
      <c r="D356" s="2"/>
      <c r="E356" s="63"/>
      <c r="F356" s="74"/>
      <c r="G356" s="2"/>
      <c r="H356" s="2"/>
    </row>
    <row r="357" spans="2:8">
      <c r="B357" s="2"/>
      <c r="C357" s="93"/>
      <c r="D357" s="2"/>
      <c r="E357" s="63"/>
      <c r="F357" s="74"/>
      <c r="G357" s="2"/>
      <c r="H357" s="2"/>
    </row>
    <row r="358" spans="2:8">
      <c r="B358" s="2"/>
      <c r="C358" s="93"/>
      <c r="D358" s="2"/>
      <c r="E358" s="63"/>
      <c r="F358" s="74"/>
      <c r="G358" s="2"/>
      <c r="H358" s="2"/>
    </row>
    <row r="359" spans="2:8">
      <c r="B359" s="2"/>
      <c r="C359" s="93"/>
      <c r="D359" s="2"/>
      <c r="E359" s="63"/>
      <c r="F359" s="74"/>
      <c r="G359" s="2"/>
      <c r="H359" s="2"/>
    </row>
    <row r="360" spans="2:8">
      <c r="B360" s="2"/>
      <c r="C360" s="93"/>
      <c r="D360" s="2"/>
      <c r="E360" s="63"/>
      <c r="F360" s="74"/>
      <c r="G360" s="2"/>
      <c r="H360" s="2"/>
    </row>
    <row r="361" spans="2:8">
      <c r="B361" s="2"/>
      <c r="C361" s="93"/>
      <c r="D361" s="2"/>
      <c r="E361" s="63"/>
      <c r="F361" s="74"/>
      <c r="G361" s="2"/>
      <c r="H361" s="2"/>
    </row>
    <row r="362" spans="2:8">
      <c r="B362" s="2"/>
      <c r="C362" s="93"/>
      <c r="D362" s="2"/>
      <c r="E362" s="63"/>
      <c r="F362" s="74"/>
      <c r="G362" s="2"/>
      <c r="H362" s="2"/>
    </row>
    <row r="363" spans="2:8">
      <c r="B363" s="2"/>
      <c r="C363" s="93"/>
      <c r="D363" s="2"/>
      <c r="E363" s="63"/>
      <c r="F363" s="74"/>
      <c r="G363" s="2"/>
      <c r="H363" s="2"/>
    </row>
    <row r="364" spans="2:8">
      <c r="B364" s="2"/>
      <c r="C364" s="93"/>
      <c r="D364" s="2"/>
      <c r="E364" s="63"/>
      <c r="F364" s="74"/>
      <c r="G364" s="2"/>
      <c r="H364" s="2"/>
    </row>
    <row r="365" spans="2:8">
      <c r="B365" s="2"/>
      <c r="C365" s="93"/>
      <c r="D365" s="2"/>
      <c r="E365" s="63"/>
      <c r="F365" s="74"/>
      <c r="G365" s="2"/>
      <c r="H365" s="2"/>
    </row>
    <row r="366" spans="2:8">
      <c r="B366" s="2"/>
      <c r="C366" s="93"/>
      <c r="D366" s="2"/>
      <c r="E366" s="63"/>
      <c r="F366" s="74"/>
      <c r="G366" s="2"/>
      <c r="H366" s="2"/>
    </row>
    <row r="367" spans="2:8">
      <c r="B367" s="2"/>
      <c r="C367" s="93"/>
      <c r="D367" s="2"/>
      <c r="E367" s="63"/>
      <c r="F367" s="74"/>
      <c r="G367" s="2"/>
      <c r="H367" s="2"/>
    </row>
  </sheetData>
  <phoneticPr fontId="5" type="noConversion"/>
  <pageMargins left="0.9055118110236221" right="0.39370078740157483" top="0.74803149606299213" bottom="0.9055118110236221" header="0.51181102362204722" footer="0.6692913385826772"/>
  <pageSetup paperSize="9" fitToHeight="0" orientation="landscape" r:id="rId1"/>
  <headerFooter alignWithMargins="0">
    <oddFooter>&amp;Rstrona &amp;P</oddFooter>
  </headerFooter>
  <rowBreaks count="7" manualBreakCount="7">
    <brk id="28" min="1" max="9" man="1"/>
    <brk id="64" min="1" max="9" man="1"/>
    <brk id="98" min="1" max="9" man="1"/>
    <brk id="110" min="1" max="9" man="1"/>
    <brk id="125" min="1" max="9" man="1"/>
    <brk id="135" min="1" max="9" man="1"/>
    <brk id="215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7"/>
  <sheetViews>
    <sheetView topLeftCell="B18" zoomScale="90" zoomScaleNormal="90" zoomScaleSheetLayoutView="90" workbookViewId="0">
      <selection activeCell="D104" sqref="D104"/>
    </sheetView>
  </sheetViews>
  <sheetFormatPr defaultRowHeight="12.75" outlineLevelRow="1" outlineLevelCol="1"/>
  <cols>
    <col min="1" max="1" width="0" style="2" hidden="1" customWidth="1" outlineLevel="1"/>
    <col min="2" max="2" width="5" style="45" customWidth="1" collapsed="1"/>
    <col min="3" max="3" width="14.5703125" style="83" bestFit="1" customWidth="1"/>
    <col min="4" max="4" width="15.42578125" style="45" bestFit="1" customWidth="1"/>
    <col min="5" max="5" width="9.85546875" style="42" customWidth="1"/>
    <col min="6" max="6" width="53" style="46" customWidth="1"/>
    <col min="7" max="7" width="7" style="42" bestFit="1" customWidth="1"/>
    <col min="8" max="8" width="8.7109375" style="43" bestFit="1" customWidth="1"/>
    <col min="9" max="9" width="11" style="43" bestFit="1" customWidth="1"/>
    <col min="10" max="10" width="14.85546875" style="47" bestFit="1" customWidth="1"/>
    <col min="11" max="12" width="9.140625" style="2"/>
    <col min="13" max="14" width="12.85546875" style="2" bestFit="1" customWidth="1"/>
    <col min="15" max="16384" width="9.140625" style="2"/>
  </cols>
  <sheetData>
    <row r="1" spans="2:10" ht="23.25">
      <c r="B1" s="291" t="s">
        <v>76</v>
      </c>
      <c r="C1" s="291"/>
      <c r="D1" s="291"/>
      <c r="E1" s="291"/>
      <c r="F1" s="291"/>
      <c r="G1" s="291"/>
      <c r="H1" s="291"/>
      <c r="I1" s="291"/>
      <c r="J1" s="291"/>
    </row>
    <row r="3" spans="2:10" ht="15.75" customHeight="1">
      <c r="B3" s="292" t="s">
        <v>258</v>
      </c>
      <c r="C3" s="292"/>
      <c r="D3" s="292"/>
      <c r="E3" s="292"/>
      <c r="F3" s="292"/>
      <c r="G3" s="292"/>
      <c r="H3" s="292"/>
      <c r="I3" s="292"/>
      <c r="J3" s="292"/>
    </row>
    <row r="4" spans="2:10" ht="15.75" customHeight="1">
      <c r="B4" s="292" t="s">
        <v>259</v>
      </c>
      <c r="C4" s="292"/>
      <c r="D4" s="292"/>
      <c r="E4" s="292"/>
      <c r="F4" s="292"/>
      <c r="G4" s="292"/>
      <c r="H4" s="292"/>
      <c r="I4" s="292"/>
      <c r="J4" s="292"/>
    </row>
    <row r="5" spans="2:10" ht="15.75">
      <c r="B5" s="38"/>
      <c r="C5" s="38"/>
      <c r="D5" s="38"/>
      <c r="E5" s="38"/>
      <c r="F5" s="38"/>
      <c r="G5" s="38"/>
      <c r="H5" s="38"/>
      <c r="I5" s="38"/>
      <c r="J5" s="38"/>
    </row>
    <row r="6" spans="2:10" ht="18">
      <c r="B6" s="39"/>
      <c r="C6" s="82"/>
      <c r="D6" s="40"/>
      <c r="E6" s="61"/>
      <c r="F6" s="41"/>
      <c r="J6" s="44"/>
    </row>
    <row r="7" spans="2:10" ht="18">
      <c r="D7" s="40"/>
      <c r="F7" s="72" t="s">
        <v>182</v>
      </c>
      <c r="J7" s="44"/>
    </row>
    <row r="8" spans="2:10" ht="18.75">
      <c r="B8" s="40"/>
      <c r="C8" s="84"/>
      <c r="D8" s="40"/>
      <c r="E8" s="62"/>
      <c r="F8" s="41"/>
      <c r="J8" s="44"/>
    </row>
    <row r="10" spans="2:10" ht="12.75" customHeight="1">
      <c r="B10" s="293" t="s">
        <v>144</v>
      </c>
      <c r="C10" s="283" t="s">
        <v>112</v>
      </c>
      <c r="D10" s="283" t="s">
        <v>243</v>
      </c>
      <c r="E10" s="283" t="s">
        <v>262</v>
      </c>
      <c r="F10" s="283" t="s">
        <v>159</v>
      </c>
      <c r="G10" s="287" t="s">
        <v>246</v>
      </c>
      <c r="H10" s="288"/>
      <c r="I10" s="285" t="s">
        <v>245</v>
      </c>
      <c r="J10" s="285" t="s">
        <v>244</v>
      </c>
    </row>
    <row r="11" spans="2:10">
      <c r="B11" s="294"/>
      <c r="C11" s="284"/>
      <c r="D11" s="284"/>
      <c r="E11" s="284"/>
      <c r="F11" s="284"/>
      <c r="G11" s="5" t="s">
        <v>145</v>
      </c>
      <c r="H11" s="50" t="s">
        <v>146</v>
      </c>
      <c r="I11" s="286"/>
      <c r="J11" s="286"/>
    </row>
    <row r="12" spans="2:10" s="54" customFormat="1">
      <c r="B12" s="5">
        <v>1</v>
      </c>
      <c r="C12" s="5">
        <v>3</v>
      </c>
      <c r="D12" s="3">
        <v>4</v>
      </c>
      <c r="E12" s="3">
        <v>2</v>
      </c>
      <c r="F12" s="5">
        <v>5</v>
      </c>
      <c r="G12" s="3">
        <v>6</v>
      </c>
      <c r="H12" s="5">
        <v>7</v>
      </c>
      <c r="I12" s="3">
        <v>8</v>
      </c>
      <c r="J12" s="5">
        <v>9</v>
      </c>
    </row>
    <row r="13" spans="2:10" ht="12.75" customHeight="1">
      <c r="B13" s="6"/>
      <c r="C13" s="7" t="s">
        <v>113</v>
      </c>
      <c r="D13" s="7" t="s">
        <v>183</v>
      </c>
      <c r="E13" s="7"/>
      <c r="F13" s="8" t="s">
        <v>184</v>
      </c>
      <c r="G13" s="7" t="s">
        <v>185</v>
      </c>
      <c r="H13" s="9" t="s">
        <v>185</v>
      </c>
      <c r="I13" s="9" t="s">
        <v>75</v>
      </c>
      <c r="J13" s="51" t="s">
        <v>75</v>
      </c>
    </row>
    <row r="14" spans="2:10" s="102" customFormat="1" ht="25.5">
      <c r="B14" s="96" t="s">
        <v>186</v>
      </c>
      <c r="C14" s="98" t="s">
        <v>113</v>
      </c>
      <c r="D14" s="96"/>
      <c r="E14" s="97" t="s">
        <v>263</v>
      </c>
      <c r="F14" s="99" t="s">
        <v>208</v>
      </c>
      <c r="G14" s="96" t="s">
        <v>185</v>
      </c>
      <c r="H14" s="100" t="s">
        <v>185</v>
      </c>
      <c r="I14" s="100" t="s">
        <v>187</v>
      </c>
      <c r="J14" s="101"/>
    </row>
    <row r="15" spans="2:10" s="102" customFormat="1" ht="25.5">
      <c r="B15" s="96" t="s">
        <v>188</v>
      </c>
      <c r="C15" s="98" t="s">
        <v>143</v>
      </c>
      <c r="D15" s="96"/>
      <c r="E15" s="97" t="s">
        <v>263</v>
      </c>
      <c r="F15" s="99" t="s">
        <v>209</v>
      </c>
      <c r="G15" s="96" t="s">
        <v>185</v>
      </c>
      <c r="H15" s="100" t="s">
        <v>185</v>
      </c>
      <c r="I15" s="100" t="s">
        <v>187</v>
      </c>
      <c r="J15" s="101"/>
    </row>
    <row r="16" spans="2:10" s="102" customFormat="1" ht="25.5">
      <c r="B16" s="96" t="s">
        <v>189</v>
      </c>
      <c r="C16" s="98" t="s">
        <v>143</v>
      </c>
      <c r="D16" s="96"/>
      <c r="E16" s="97" t="s">
        <v>263</v>
      </c>
      <c r="F16" s="99" t="s">
        <v>190</v>
      </c>
      <c r="G16" s="96" t="s">
        <v>185</v>
      </c>
      <c r="H16" s="100" t="s">
        <v>185</v>
      </c>
      <c r="I16" s="100" t="s">
        <v>187</v>
      </c>
      <c r="J16" s="101"/>
    </row>
    <row r="17" spans="2:10" s="102" customFormat="1" ht="25.5">
      <c r="B17" s="96" t="s">
        <v>191</v>
      </c>
      <c r="C17" s="98" t="s">
        <v>143</v>
      </c>
      <c r="D17" s="96"/>
      <c r="E17" s="97" t="s">
        <v>263</v>
      </c>
      <c r="F17" s="99" t="s">
        <v>192</v>
      </c>
      <c r="G17" s="96" t="s">
        <v>185</v>
      </c>
      <c r="H17" s="100" t="s">
        <v>194</v>
      </c>
      <c r="I17" s="100" t="s">
        <v>187</v>
      </c>
      <c r="J17" s="101"/>
    </row>
    <row r="18" spans="2:10">
      <c r="B18" s="32"/>
      <c r="C18" s="85"/>
      <c r="D18" s="32"/>
      <c r="E18" s="32"/>
      <c r="F18" s="48"/>
      <c r="G18" s="32"/>
      <c r="H18" s="33"/>
      <c r="I18" s="33"/>
      <c r="J18" s="33"/>
    </row>
    <row r="19" spans="2:10" ht="18">
      <c r="B19" s="39"/>
      <c r="C19" s="82"/>
      <c r="D19" s="40"/>
      <c r="E19" s="61"/>
      <c r="F19" s="41"/>
      <c r="J19" s="44"/>
    </row>
    <row r="20" spans="2:10" ht="18">
      <c r="D20" s="40"/>
      <c r="F20" s="72" t="s">
        <v>242</v>
      </c>
      <c r="J20" s="44"/>
    </row>
    <row r="21" spans="2:10" ht="15.75">
      <c r="B21" s="38"/>
      <c r="C21" s="86"/>
      <c r="D21" s="38"/>
      <c r="E21" s="38"/>
      <c r="F21" s="38"/>
      <c r="G21" s="38"/>
      <c r="H21" s="38"/>
      <c r="I21" s="38"/>
      <c r="J21" s="79"/>
    </row>
    <row r="22" spans="2:10" ht="18.75" customHeight="1">
      <c r="B22" s="69"/>
      <c r="C22" s="69"/>
      <c r="D22" s="69"/>
      <c r="E22" s="69"/>
      <c r="F22" s="69"/>
      <c r="G22" s="69"/>
      <c r="H22" s="69"/>
      <c r="I22" s="69"/>
      <c r="J22" s="69"/>
    </row>
    <row r="23" spans="2:10" ht="12.75" customHeight="1">
      <c r="B23" s="1" t="s">
        <v>144</v>
      </c>
      <c r="C23" s="283" t="s">
        <v>112</v>
      </c>
      <c r="D23" s="289" t="s">
        <v>243</v>
      </c>
      <c r="E23" s="283" t="s">
        <v>262</v>
      </c>
      <c r="F23" s="283" t="s">
        <v>159</v>
      </c>
      <c r="G23" s="287" t="s">
        <v>246</v>
      </c>
      <c r="H23" s="288"/>
      <c r="I23" s="285" t="s">
        <v>245</v>
      </c>
      <c r="J23" s="285" t="s">
        <v>244</v>
      </c>
    </row>
    <row r="24" spans="2:10">
      <c r="B24" s="3"/>
      <c r="C24" s="284"/>
      <c r="D24" s="290"/>
      <c r="E24" s="284"/>
      <c r="F24" s="284"/>
      <c r="G24" s="5" t="s">
        <v>145</v>
      </c>
      <c r="H24" s="208" t="s">
        <v>146</v>
      </c>
      <c r="I24" s="286"/>
      <c r="J24" s="286"/>
    </row>
    <row r="25" spans="2:10">
      <c r="B25" s="3">
        <v>1</v>
      </c>
      <c r="C25" s="3">
        <v>3</v>
      </c>
      <c r="D25" s="3">
        <v>4</v>
      </c>
      <c r="E25" s="3">
        <v>2</v>
      </c>
      <c r="F25" s="3">
        <v>5</v>
      </c>
      <c r="G25" s="3">
        <v>6</v>
      </c>
      <c r="H25" s="3">
        <v>7</v>
      </c>
      <c r="I25" s="3">
        <v>8</v>
      </c>
      <c r="J25" s="3">
        <v>9</v>
      </c>
    </row>
    <row r="26" spans="2:10" ht="15">
      <c r="B26" s="6"/>
      <c r="C26" s="58" t="s">
        <v>114</v>
      </c>
      <c r="D26" s="58" t="s">
        <v>160</v>
      </c>
      <c r="E26" s="7"/>
      <c r="F26" s="8" t="s">
        <v>147</v>
      </c>
      <c r="G26" s="7" t="s">
        <v>75</v>
      </c>
      <c r="H26" s="9" t="s">
        <v>75</v>
      </c>
      <c r="I26" s="9" t="s">
        <v>75</v>
      </c>
      <c r="J26" s="51" t="s">
        <v>75</v>
      </c>
    </row>
    <row r="27" spans="2:10">
      <c r="B27" s="103" t="s">
        <v>186</v>
      </c>
      <c r="C27" s="104" t="s">
        <v>115</v>
      </c>
      <c r="D27" s="105" t="s">
        <v>161</v>
      </c>
      <c r="E27" s="103" t="s">
        <v>264</v>
      </c>
      <c r="F27" s="106" t="s">
        <v>109</v>
      </c>
      <c r="G27" s="107" t="s">
        <v>75</v>
      </c>
      <c r="H27" s="108" t="s">
        <v>75</v>
      </c>
      <c r="I27" s="109" t="s">
        <v>75</v>
      </c>
      <c r="J27" s="209" t="s">
        <v>75</v>
      </c>
    </row>
    <row r="28" spans="2:10" ht="38.25">
      <c r="B28" s="111"/>
      <c r="C28" s="112"/>
      <c r="D28" s="113"/>
      <c r="E28" s="111"/>
      <c r="F28" s="106" t="s">
        <v>260</v>
      </c>
      <c r="G28" s="107" t="s">
        <v>148</v>
      </c>
      <c r="H28" s="108">
        <v>0.32400000000000001</v>
      </c>
      <c r="I28" s="109"/>
      <c r="J28" s="114"/>
    </row>
    <row r="29" spans="2:10">
      <c r="B29" s="103" t="s">
        <v>188</v>
      </c>
      <c r="C29" s="104" t="s">
        <v>142</v>
      </c>
      <c r="D29" s="105" t="s">
        <v>162</v>
      </c>
      <c r="E29" s="103" t="s">
        <v>264</v>
      </c>
      <c r="F29" s="106" t="s">
        <v>110</v>
      </c>
      <c r="G29" s="107" t="s">
        <v>75</v>
      </c>
      <c r="H29" s="108" t="s">
        <v>75</v>
      </c>
      <c r="I29" s="109" t="s">
        <v>75</v>
      </c>
      <c r="J29" s="209" t="s">
        <v>75</v>
      </c>
    </row>
    <row r="30" spans="2:10" ht="51">
      <c r="B30" s="111"/>
      <c r="C30" s="112"/>
      <c r="D30" s="113"/>
      <c r="E30" s="111"/>
      <c r="F30" s="106" t="s">
        <v>261</v>
      </c>
      <c r="G30" s="107" t="s">
        <v>163</v>
      </c>
      <c r="H30" s="115">
        <v>50</v>
      </c>
      <c r="I30" s="109"/>
      <c r="J30" s="114"/>
    </row>
    <row r="31" spans="2:10" ht="25.5">
      <c r="B31" s="103" t="s">
        <v>189</v>
      </c>
      <c r="C31" s="104" t="s">
        <v>116</v>
      </c>
      <c r="D31" s="105" t="s">
        <v>164</v>
      </c>
      <c r="E31" s="103" t="s">
        <v>264</v>
      </c>
      <c r="F31" s="116" t="s">
        <v>72</v>
      </c>
      <c r="G31" s="107" t="s">
        <v>75</v>
      </c>
      <c r="H31" s="108" t="s">
        <v>75</v>
      </c>
      <c r="I31" s="109" t="s">
        <v>75</v>
      </c>
      <c r="J31" s="209" t="s">
        <v>75</v>
      </c>
    </row>
    <row r="32" spans="2:10" ht="38.25">
      <c r="B32" s="52" t="s">
        <v>13</v>
      </c>
      <c r="C32" s="88"/>
      <c r="D32" s="57"/>
      <c r="E32" s="52" t="s">
        <v>266</v>
      </c>
      <c r="F32" s="119" t="s">
        <v>265</v>
      </c>
      <c r="G32" s="107" t="s">
        <v>150</v>
      </c>
      <c r="H32" s="117">
        <f>1278.02-17.36</f>
        <v>1260.6600000000001</v>
      </c>
      <c r="I32" s="117"/>
      <c r="J32" s="114"/>
    </row>
    <row r="33" spans="2:13" ht="38.25">
      <c r="B33" s="52" t="s">
        <v>14</v>
      </c>
      <c r="C33" s="88"/>
      <c r="D33" s="57"/>
      <c r="E33" s="52" t="s">
        <v>266</v>
      </c>
      <c r="F33" s="119" t="s">
        <v>267</v>
      </c>
      <c r="G33" s="107" t="s">
        <v>150</v>
      </c>
      <c r="H33" s="117">
        <v>2577.33</v>
      </c>
      <c r="I33" s="117"/>
      <c r="J33" s="114"/>
    </row>
    <row r="34" spans="2:13" ht="38.25">
      <c r="B34" s="52" t="s">
        <v>15</v>
      </c>
      <c r="C34" s="88"/>
      <c r="D34" s="57"/>
      <c r="E34" s="52" t="s">
        <v>266</v>
      </c>
      <c r="F34" s="119" t="s">
        <v>268</v>
      </c>
      <c r="G34" s="107" t="s">
        <v>150</v>
      </c>
      <c r="H34" s="117">
        <v>1260.6600000000001</v>
      </c>
      <c r="I34" s="117"/>
      <c r="J34" s="114"/>
    </row>
    <row r="35" spans="2:13" ht="38.25">
      <c r="B35" s="52" t="s">
        <v>16</v>
      </c>
      <c r="C35" s="88"/>
      <c r="D35" s="57"/>
      <c r="E35" s="52" t="s">
        <v>266</v>
      </c>
      <c r="F35" s="119" t="s">
        <v>269</v>
      </c>
      <c r="G35" s="107" t="s">
        <v>150</v>
      </c>
      <c r="H35" s="117">
        <v>2577.33</v>
      </c>
      <c r="I35" s="117"/>
      <c r="J35" s="114"/>
    </row>
    <row r="36" spans="2:13" ht="38.25">
      <c r="B36" s="52" t="s">
        <v>17</v>
      </c>
      <c r="C36" s="88"/>
      <c r="D36" s="57"/>
      <c r="E36" s="52" t="s">
        <v>266</v>
      </c>
      <c r="F36" s="119" t="s">
        <v>270</v>
      </c>
      <c r="G36" s="107" t="s">
        <v>150</v>
      </c>
      <c r="H36" s="117">
        <v>162.1</v>
      </c>
      <c r="I36" s="117"/>
      <c r="J36" s="114"/>
    </row>
    <row r="37" spans="2:13" ht="38.25">
      <c r="B37" s="52" t="s">
        <v>18</v>
      </c>
      <c r="C37" s="88"/>
      <c r="D37" s="57"/>
      <c r="E37" s="52"/>
      <c r="F37" s="119" t="s">
        <v>271</v>
      </c>
      <c r="G37" s="107" t="s">
        <v>150</v>
      </c>
      <c r="H37" s="117">
        <v>2577.33</v>
      </c>
      <c r="I37" s="117"/>
      <c r="J37" s="114"/>
    </row>
    <row r="38" spans="2:13" ht="63.75">
      <c r="B38" s="52" t="s">
        <v>19</v>
      </c>
      <c r="C38" s="88"/>
      <c r="D38" s="57"/>
      <c r="E38" s="52"/>
      <c r="F38" s="120" t="s">
        <v>272</v>
      </c>
      <c r="G38" s="107" t="s">
        <v>150</v>
      </c>
      <c r="H38" s="108">
        <f>90.61+81.4+14.56+206.78+440.91+17.21+1730.15+743.85</f>
        <v>3325.47</v>
      </c>
      <c r="I38" s="109"/>
      <c r="J38" s="114"/>
    </row>
    <row r="39" spans="2:13" ht="51">
      <c r="B39" s="111" t="s">
        <v>20</v>
      </c>
      <c r="C39" s="112"/>
      <c r="D39" s="113"/>
      <c r="E39" s="111"/>
      <c r="F39" s="120" t="s">
        <v>273</v>
      </c>
      <c r="G39" s="107" t="s">
        <v>150</v>
      </c>
      <c r="H39" s="108">
        <f>307.06+73.15+24.81+883.31-42.12-32.59-38.55+1487.38-46.8</f>
        <v>2615.65</v>
      </c>
      <c r="I39" s="109"/>
      <c r="J39" s="114"/>
    </row>
    <row r="40" spans="2:13" ht="38.25">
      <c r="B40" s="52" t="s">
        <v>21</v>
      </c>
      <c r="C40" s="88"/>
      <c r="D40" s="57"/>
      <c r="E40" s="52"/>
      <c r="F40" s="189" t="s">
        <v>302</v>
      </c>
      <c r="G40" s="111" t="s">
        <v>150</v>
      </c>
      <c r="H40" s="144">
        <v>46.8</v>
      </c>
      <c r="I40" s="157"/>
      <c r="J40" s="158"/>
    </row>
    <row r="41" spans="2:13" ht="38.25">
      <c r="B41" s="52" t="s">
        <v>22</v>
      </c>
      <c r="C41" s="88"/>
      <c r="D41" s="57"/>
      <c r="E41" s="52"/>
      <c r="F41" s="121" t="s">
        <v>275</v>
      </c>
      <c r="G41" s="107" t="s">
        <v>151</v>
      </c>
      <c r="H41" s="108">
        <f>799.88+449.85</f>
        <v>1249.73</v>
      </c>
      <c r="I41" s="109"/>
      <c r="J41" s="114"/>
    </row>
    <row r="42" spans="2:13" ht="25.5">
      <c r="B42" s="52" t="s">
        <v>23</v>
      </c>
      <c r="C42" s="88"/>
      <c r="D42" s="57"/>
      <c r="E42" s="52"/>
      <c r="F42" s="121" t="s">
        <v>276</v>
      </c>
      <c r="G42" s="107" t="s">
        <v>151</v>
      </c>
      <c r="H42" s="108">
        <v>612.52</v>
      </c>
      <c r="I42" s="109"/>
      <c r="J42" s="114"/>
    </row>
    <row r="43" spans="2:13" ht="25.5">
      <c r="B43" s="52" t="s">
        <v>24</v>
      </c>
      <c r="C43" s="88"/>
      <c r="D43" s="57"/>
      <c r="E43" s="52"/>
      <c r="F43" s="207" t="s">
        <v>73</v>
      </c>
      <c r="G43" s="107" t="s">
        <v>163</v>
      </c>
      <c r="H43" s="108">
        <v>44</v>
      </c>
      <c r="I43" s="109"/>
      <c r="J43" s="114"/>
    </row>
    <row r="44" spans="2:13" ht="25.5">
      <c r="B44" s="52" t="s">
        <v>25</v>
      </c>
      <c r="C44" s="88"/>
      <c r="D44" s="57"/>
      <c r="E44" s="52"/>
      <c r="F44" s="122" t="s">
        <v>277</v>
      </c>
      <c r="G44" s="103" t="s">
        <v>163</v>
      </c>
      <c r="H44" s="117">
        <v>39</v>
      </c>
      <c r="I44" s="123"/>
      <c r="J44" s="114"/>
    </row>
    <row r="45" spans="2:13" ht="15">
      <c r="B45" s="6"/>
      <c r="C45" s="58" t="s">
        <v>118</v>
      </c>
      <c r="D45" s="58" t="s">
        <v>119</v>
      </c>
      <c r="E45" s="7"/>
      <c r="F45" s="8" t="s">
        <v>120</v>
      </c>
      <c r="G45" s="7" t="s">
        <v>75</v>
      </c>
      <c r="H45" s="9" t="s">
        <v>75</v>
      </c>
      <c r="I45" s="9" t="s">
        <v>75</v>
      </c>
      <c r="J45" s="51" t="s">
        <v>75</v>
      </c>
    </row>
    <row r="46" spans="2:13" ht="25.5" hidden="1" outlineLevel="1">
      <c r="B46" s="103" t="s">
        <v>191</v>
      </c>
      <c r="C46" s="160" t="s">
        <v>138</v>
      </c>
      <c r="D46" s="103" t="s">
        <v>210</v>
      </c>
      <c r="E46" s="103"/>
      <c r="F46" s="210" t="s">
        <v>311</v>
      </c>
      <c r="G46" s="107" t="s">
        <v>75</v>
      </c>
      <c r="H46" s="108" t="s">
        <v>75</v>
      </c>
      <c r="I46" s="109" t="s">
        <v>75</v>
      </c>
      <c r="J46" s="209" t="s">
        <v>75</v>
      </c>
      <c r="M46" s="211"/>
    </row>
    <row r="47" spans="2:13" ht="12.75" hidden="1" customHeight="1" outlineLevel="1">
      <c r="B47" s="52"/>
      <c r="C47" s="212"/>
      <c r="D47" s="52"/>
      <c r="E47" s="52" t="s">
        <v>93</v>
      </c>
      <c r="F47" s="213" t="s">
        <v>211</v>
      </c>
      <c r="G47" s="107" t="s">
        <v>207</v>
      </c>
      <c r="H47" s="115">
        <v>1</v>
      </c>
      <c r="I47" s="109"/>
      <c r="J47" s="114"/>
      <c r="M47" s="211"/>
    </row>
    <row r="48" spans="2:13" ht="25.5" collapsed="1">
      <c r="B48" s="103" t="s">
        <v>191</v>
      </c>
      <c r="C48" s="160" t="s">
        <v>121</v>
      </c>
      <c r="D48" s="103" t="s">
        <v>212</v>
      </c>
      <c r="E48" s="103"/>
      <c r="F48" s="210" t="s">
        <v>312</v>
      </c>
      <c r="G48" s="107" t="s">
        <v>75</v>
      </c>
      <c r="H48" s="108" t="s">
        <v>75</v>
      </c>
      <c r="I48" s="109" t="s">
        <v>75</v>
      </c>
      <c r="J48" s="209" t="s">
        <v>75</v>
      </c>
      <c r="L48" s="49">
        <f>816.2*0.98</f>
        <v>799.87599999999998</v>
      </c>
      <c r="M48" s="211"/>
    </row>
    <row r="49" spans="2:13">
      <c r="B49" s="52"/>
      <c r="C49" s="212"/>
      <c r="D49" s="52"/>
      <c r="E49" s="52" t="s">
        <v>93</v>
      </c>
      <c r="F49" s="213" t="s">
        <v>211</v>
      </c>
      <c r="G49" s="107" t="s">
        <v>207</v>
      </c>
      <c r="H49" s="115">
        <v>1</v>
      </c>
      <c r="I49" s="109"/>
      <c r="J49" s="114"/>
      <c r="L49" s="49">
        <f>473.53*0.95</f>
        <v>449.85349999999994</v>
      </c>
      <c r="M49" s="211"/>
    </row>
    <row r="50" spans="2:13" ht="25.5" hidden="1" outlineLevel="1">
      <c r="B50" s="103" t="s">
        <v>200</v>
      </c>
      <c r="C50" s="160" t="s">
        <v>139</v>
      </c>
      <c r="D50" s="103" t="s">
        <v>122</v>
      </c>
      <c r="E50" s="103"/>
      <c r="F50" s="143" t="s">
        <v>0</v>
      </c>
      <c r="G50" s="107"/>
      <c r="H50" s="115"/>
      <c r="I50" s="109"/>
      <c r="J50" s="110"/>
      <c r="L50" s="49"/>
      <c r="M50" s="211"/>
    </row>
    <row r="51" spans="2:13" hidden="1" outlineLevel="1">
      <c r="B51" s="52"/>
      <c r="C51" s="212"/>
      <c r="D51" s="52"/>
      <c r="E51" s="52" t="s">
        <v>93</v>
      </c>
      <c r="F51" s="213" t="s">
        <v>211</v>
      </c>
      <c r="G51" s="107" t="s">
        <v>207</v>
      </c>
      <c r="H51" s="115">
        <v>1</v>
      </c>
      <c r="I51" s="109"/>
      <c r="J51" s="114"/>
      <c r="L51" s="49"/>
      <c r="M51" s="211"/>
    </row>
    <row r="52" spans="2:13" ht="25.5" collapsed="1">
      <c r="B52" s="103" t="s">
        <v>199</v>
      </c>
      <c r="C52" s="160" t="s">
        <v>123</v>
      </c>
      <c r="D52" s="103" t="s">
        <v>213</v>
      </c>
      <c r="E52" s="103"/>
      <c r="F52" s="143" t="s">
        <v>1</v>
      </c>
      <c r="G52" s="107" t="s">
        <v>75</v>
      </c>
      <c r="H52" s="108" t="s">
        <v>75</v>
      </c>
      <c r="I52" s="109" t="s">
        <v>75</v>
      </c>
      <c r="J52" s="209" t="s">
        <v>75</v>
      </c>
      <c r="M52" s="211"/>
    </row>
    <row r="53" spans="2:13">
      <c r="B53" s="52"/>
      <c r="C53" s="212"/>
      <c r="D53" s="52"/>
      <c r="E53" s="52" t="s">
        <v>93</v>
      </c>
      <c r="F53" s="213" t="s">
        <v>211</v>
      </c>
      <c r="G53" s="107" t="s">
        <v>207</v>
      </c>
      <c r="H53" s="115">
        <v>1</v>
      </c>
      <c r="I53" s="109"/>
      <c r="J53" s="114"/>
      <c r="M53" s="211"/>
    </row>
    <row r="54" spans="2:13" ht="25.5">
      <c r="B54" s="103" t="s">
        <v>200</v>
      </c>
      <c r="C54" s="160" t="s">
        <v>124</v>
      </c>
      <c r="D54" s="214" t="s">
        <v>214</v>
      </c>
      <c r="E54" s="103"/>
      <c r="F54" s="213" t="s">
        <v>2</v>
      </c>
      <c r="G54" s="107" t="s">
        <v>75</v>
      </c>
      <c r="H54" s="108" t="s">
        <v>75</v>
      </c>
      <c r="I54" s="109" t="s">
        <v>75</v>
      </c>
      <c r="J54" s="209" t="s">
        <v>75</v>
      </c>
      <c r="M54" s="211"/>
    </row>
    <row r="55" spans="2:13">
      <c r="B55" s="215"/>
      <c r="C55" s="212"/>
      <c r="D55" s="215"/>
      <c r="E55" s="52" t="s">
        <v>93</v>
      </c>
      <c r="F55" s="213" t="s">
        <v>211</v>
      </c>
      <c r="G55" s="107" t="s">
        <v>207</v>
      </c>
      <c r="H55" s="115">
        <v>1</v>
      </c>
      <c r="I55" s="109"/>
      <c r="J55" s="114"/>
      <c r="M55" s="211"/>
    </row>
    <row r="56" spans="2:13" ht="25.5">
      <c r="B56" s="216" t="s">
        <v>26</v>
      </c>
      <c r="C56" s="217" t="s">
        <v>125</v>
      </c>
      <c r="D56" s="218" t="s">
        <v>215</v>
      </c>
      <c r="E56" s="216"/>
      <c r="F56" s="213" t="s">
        <v>3</v>
      </c>
      <c r="G56" s="107" t="s">
        <v>75</v>
      </c>
      <c r="H56" s="108" t="s">
        <v>75</v>
      </c>
      <c r="I56" s="109" t="s">
        <v>75</v>
      </c>
      <c r="J56" s="209" t="s">
        <v>75</v>
      </c>
      <c r="M56" s="211"/>
    </row>
    <row r="57" spans="2:13">
      <c r="B57" s="52"/>
      <c r="C57" s="212"/>
      <c r="D57" s="52"/>
      <c r="E57" s="52" t="s">
        <v>93</v>
      </c>
      <c r="F57" s="213" t="s">
        <v>211</v>
      </c>
      <c r="G57" s="107" t="s">
        <v>207</v>
      </c>
      <c r="H57" s="115">
        <v>1</v>
      </c>
      <c r="I57" s="109"/>
      <c r="J57" s="114"/>
      <c r="M57" s="211"/>
    </row>
    <row r="58" spans="2:13" hidden="1" outlineLevel="1">
      <c r="B58" s="216" t="s">
        <v>225</v>
      </c>
      <c r="C58" s="217" t="s">
        <v>140</v>
      </c>
      <c r="D58" s="218" t="s">
        <v>216</v>
      </c>
      <c r="E58" s="216"/>
      <c r="F58" s="213" t="s">
        <v>217</v>
      </c>
      <c r="G58" s="107"/>
      <c r="H58" s="115"/>
      <c r="I58" s="109"/>
      <c r="J58" s="110"/>
      <c r="M58" s="211"/>
    </row>
    <row r="59" spans="2:13" hidden="1" outlineLevel="1">
      <c r="B59" s="52"/>
      <c r="C59" s="212"/>
      <c r="D59" s="52"/>
      <c r="E59" s="52" t="s">
        <v>93</v>
      </c>
      <c r="F59" s="213" t="s">
        <v>211</v>
      </c>
      <c r="G59" s="107" t="s">
        <v>207</v>
      </c>
      <c r="H59" s="115">
        <v>1</v>
      </c>
      <c r="I59" s="109"/>
      <c r="J59" s="114"/>
      <c r="M59" s="211"/>
    </row>
    <row r="60" spans="2:13" collapsed="1">
      <c r="B60" s="216" t="s">
        <v>223</v>
      </c>
      <c r="C60" s="217" t="s">
        <v>141</v>
      </c>
      <c r="D60" s="218" t="s">
        <v>4</v>
      </c>
      <c r="E60" s="216"/>
      <c r="F60" s="213" t="s">
        <v>274</v>
      </c>
      <c r="G60" s="107" t="s">
        <v>75</v>
      </c>
      <c r="H60" s="108" t="s">
        <v>75</v>
      </c>
      <c r="I60" s="109" t="s">
        <v>75</v>
      </c>
      <c r="J60" s="209" t="s">
        <v>75</v>
      </c>
      <c r="M60" s="211"/>
    </row>
    <row r="61" spans="2:13">
      <c r="B61" s="52"/>
      <c r="C61" s="159"/>
      <c r="D61" s="111"/>
      <c r="E61" s="111" t="s">
        <v>93</v>
      </c>
      <c r="F61" s="213" t="s">
        <v>211</v>
      </c>
      <c r="G61" s="107" t="s">
        <v>207</v>
      </c>
      <c r="H61" s="115">
        <v>1</v>
      </c>
      <c r="I61" s="109"/>
      <c r="J61" s="114"/>
      <c r="M61" s="211"/>
    </row>
    <row r="62" spans="2:13" ht="15">
      <c r="B62" s="7"/>
      <c r="C62" s="58" t="s">
        <v>117</v>
      </c>
      <c r="D62" s="59" t="s">
        <v>166</v>
      </c>
      <c r="E62" s="7"/>
      <c r="F62" s="8" t="s">
        <v>152</v>
      </c>
      <c r="G62" s="7" t="s">
        <v>75</v>
      </c>
      <c r="H62" s="9" t="s">
        <v>75</v>
      </c>
      <c r="I62" s="9" t="s">
        <v>75</v>
      </c>
      <c r="J62" s="51" t="s">
        <v>75</v>
      </c>
    </row>
    <row r="63" spans="2:13">
      <c r="B63" s="103" t="s">
        <v>224</v>
      </c>
      <c r="C63" s="104" t="s">
        <v>117</v>
      </c>
      <c r="D63" s="105" t="s">
        <v>165</v>
      </c>
      <c r="E63" s="103" t="s">
        <v>264</v>
      </c>
      <c r="F63" s="143" t="s">
        <v>279</v>
      </c>
      <c r="G63" s="107" t="s">
        <v>75</v>
      </c>
      <c r="H63" s="108" t="s">
        <v>75</v>
      </c>
      <c r="I63" s="109" t="s">
        <v>75</v>
      </c>
      <c r="J63" s="209" t="s">
        <v>75</v>
      </c>
    </row>
    <row r="64" spans="2:13" ht="63.75">
      <c r="B64" s="111"/>
      <c r="C64" s="112"/>
      <c r="D64" s="113" t="s">
        <v>155</v>
      </c>
      <c r="E64" s="111"/>
      <c r="F64" s="190" t="s">
        <v>278</v>
      </c>
      <c r="G64" s="111" t="s">
        <v>157</v>
      </c>
      <c r="H64" s="144">
        <v>1294.28</v>
      </c>
      <c r="I64" s="157"/>
      <c r="J64" s="158"/>
    </row>
    <row r="65" spans="2:14" ht="25.5">
      <c r="B65" s="147" t="s">
        <v>225</v>
      </c>
      <c r="C65" s="104" t="s">
        <v>117</v>
      </c>
      <c r="D65" s="105" t="s">
        <v>81</v>
      </c>
      <c r="E65" s="103"/>
      <c r="F65" s="116" t="s">
        <v>286</v>
      </c>
      <c r="G65" s="107" t="s">
        <v>75</v>
      </c>
      <c r="H65" s="108" t="s">
        <v>75</v>
      </c>
      <c r="I65" s="109" t="s">
        <v>75</v>
      </c>
      <c r="J65" s="209" t="s">
        <v>75</v>
      </c>
    </row>
    <row r="66" spans="2:14" ht="25.5">
      <c r="B66" s="148" t="s">
        <v>28</v>
      </c>
      <c r="C66" s="150"/>
      <c r="D66" s="57"/>
      <c r="E66" s="149" t="s">
        <v>298</v>
      </c>
      <c r="F66" s="151" t="s">
        <v>287</v>
      </c>
      <c r="G66" s="103" t="s">
        <v>150</v>
      </c>
      <c r="H66" s="117">
        <f>3994.26-43.63-166.36</f>
        <v>3784.27</v>
      </c>
      <c r="I66" s="123"/>
      <c r="J66" s="114"/>
    </row>
    <row r="67" spans="2:14" ht="25.5">
      <c r="B67" s="152" t="s">
        <v>29</v>
      </c>
      <c r="C67" s="150"/>
      <c r="D67" s="113"/>
      <c r="E67" s="149" t="s">
        <v>298</v>
      </c>
      <c r="F67" s="153" t="s">
        <v>288</v>
      </c>
      <c r="G67" s="107" t="s">
        <v>150</v>
      </c>
      <c r="H67" s="117">
        <f>113.94*2</f>
        <v>227.88</v>
      </c>
      <c r="I67" s="109"/>
      <c r="J67" s="114"/>
    </row>
    <row r="68" spans="2:14" ht="15">
      <c r="B68" s="18" t="s">
        <v>155</v>
      </c>
      <c r="C68" s="58" t="s">
        <v>126</v>
      </c>
      <c r="D68" s="59" t="s">
        <v>196</v>
      </c>
      <c r="E68" s="7"/>
      <c r="F68" s="8" t="s">
        <v>197</v>
      </c>
      <c r="G68" s="7" t="s">
        <v>75</v>
      </c>
      <c r="H68" s="9" t="s">
        <v>75</v>
      </c>
      <c r="I68" s="9" t="s">
        <v>75</v>
      </c>
      <c r="J68" s="51" t="s">
        <v>75</v>
      </c>
    </row>
    <row r="69" spans="2:14">
      <c r="B69" s="219" t="s">
        <v>27</v>
      </c>
      <c r="C69" s="220" t="s">
        <v>126</v>
      </c>
      <c r="D69" s="221" t="s">
        <v>198</v>
      </c>
      <c r="E69" s="222"/>
      <c r="F69" s="223" t="s">
        <v>201</v>
      </c>
      <c r="G69" s="107" t="s">
        <v>75</v>
      </c>
      <c r="H69" s="108" t="s">
        <v>75</v>
      </c>
      <c r="I69" s="109" t="s">
        <v>75</v>
      </c>
      <c r="J69" s="209" t="s">
        <v>75</v>
      </c>
      <c r="M69" s="211"/>
      <c r="N69" s="211"/>
    </row>
    <row r="70" spans="2:14">
      <c r="B70" s="111"/>
      <c r="C70" s="112"/>
      <c r="D70" s="113"/>
      <c r="E70" s="111" t="s">
        <v>93</v>
      </c>
      <c r="F70" s="213" t="s">
        <v>211</v>
      </c>
      <c r="G70" s="107" t="s">
        <v>207</v>
      </c>
      <c r="H70" s="115">
        <v>1</v>
      </c>
      <c r="I70" s="109"/>
      <c r="J70" s="224"/>
      <c r="M70" s="211"/>
      <c r="N70" s="211"/>
    </row>
    <row r="71" spans="2:14" ht="15">
      <c r="B71" s="18" t="s">
        <v>155</v>
      </c>
      <c r="C71" s="58" t="s">
        <v>127</v>
      </c>
      <c r="D71" s="59" t="s">
        <v>167</v>
      </c>
      <c r="E71" s="7"/>
      <c r="F71" s="8" t="s">
        <v>153</v>
      </c>
      <c r="G71" s="7" t="s">
        <v>75</v>
      </c>
      <c r="H71" s="9" t="s">
        <v>75</v>
      </c>
      <c r="I71" s="9" t="s">
        <v>75</v>
      </c>
      <c r="J71" s="51" t="s">
        <v>75</v>
      </c>
    </row>
    <row r="72" spans="2:14" ht="38.25">
      <c r="B72" s="147" t="s">
        <v>226</v>
      </c>
      <c r="C72" s="104" t="s">
        <v>128</v>
      </c>
      <c r="D72" s="105" t="s">
        <v>195</v>
      </c>
      <c r="E72" s="103" t="s">
        <v>264</v>
      </c>
      <c r="F72" s="116" t="s">
        <v>74</v>
      </c>
      <c r="G72" s="107" t="s">
        <v>75</v>
      </c>
      <c r="H72" s="108" t="s">
        <v>75</v>
      </c>
      <c r="I72" s="109" t="s">
        <v>75</v>
      </c>
      <c r="J72" s="209" t="s">
        <v>75</v>
      </c>
    </row>
    <row r="73" spans="2:14" ht="25.5">
      <c r="B73" s="148" t="s">
        <v>247</v>
      </c>
      <c r="C73" s="88"/>
      <c r="D73" s="57"/>
      <c r="E73" s="52"/>
      <c r="F73" s="151" t="s">
        <v>280</v>
      </c>
      <c r="G73" s="103" t="s">
        <v>150</v>
      </c>
      <c r="H73" s="117">
        <f>3994.26-43.63-166.36</f>
        <v>3784.27</v>
      </c>
      <c r="I73" s="123"/>
      <c r="J73" s="114"/>
    </row>
    <row r="74" spans="2:14" ht="25.5">
      <c r="B74" s="148" t="s">
        <v>248</v>
      </c>
      <c r="C74" s="88"/>
      <c r="D74" s="57"/>
      <c r="E74" s="52"/>
      <c r="F74" s="151" t="s">
        <v>281</v>
      </c>
      <c r="G74" s="103" t="s">
        <v>150</v>
      </c>
      <c r="H74" s="117">
        <f>43.63+166.36</f>
        <v>209.99</v>
      </c>
      <c r="I74" s="123"/>
      <c r="J74" s="114"/>
    </row>
    <row r="75" spans="2:14" ht="25.5">
      <c r="B75" s="148" t="s">
        <v>249</v>
      </c>
      <c r="C75" s="88"/>
      <c r="D75" s="57"/>
      <c r="E75" s="52"/>
      <c r="F75" s="151" t="s">
        <v>282</v>
      </c>
      <c r="G75" s="103" t="s">
        <v>150</v>
      </c>
      <c r="H75" s="117">
        <f>113.94*2</f>
        <v>227.88</v>
      </c>
      <c r="I75" s="123"/>
      <c r="J75" s="114"/>
    </row>
    <row r="76" spans="2:14" ht="25.5">
      <c r="B76" s="148" t="s">
        <v>250</v>
      </c>
      <c r="C76" s="88"/>
      <c r="D76" s="57"/>
      <c r="E76" s="52"/>
      <c r="F76" s="151" t="s">
        <v>301</v>
      </c>
      <c r="G76" s="103" t="s">
        <v>150</v>
      </c>
      <c r="H76" s="117">
        <v>93.41</v>
      </c>
      <c r="I76" s="123"/>
      <c r="J76" s="114"/>
    </row>
    <row r="77" spans="2:14" ht="51">
      <c r="B77" s="148" t="s">
        <v>251</v>
      </c>
      <c r="C77" s="88"/>
      <c r="D77" s="57"/>
      <c r="E77" s="52"/>
      <c r="F77" s="151" t="s">
        <v>283</v>
      </c>
      <c r="G77" s="103" t="s">
        <v>150</v>
      </c>
      <c r="H77" s="117">
        <f>188.67+85.51+923.48+299.03+1347.18+1037.44+148.64+431.38</f>
        <v>4461.33</v>
      </c>
      <c r="I77" s="123"/>
      <c r="J77" s="114"/>
    </row>
    <row r="78" spans="2:14" ht="25.5">
      <c r="B78" s="148" t="s">
        <v>252</v>
      </c>
      <c r="C78" s="88"/>
      <c r="D78" s="57"/>
      <c r="E78" s="52"/>
      <c r="F78" s="151" t="s">
        <v>284</v>
      </c>
      <c r="G78" s="103" t="s">
        <v>150</v>
      </c>
      <c r="H78" s="117">
        <f>217.13+130.56+645.62+326.25</f>
        <v>1319.56</v>
      </c>
      <c r="I78" s="123"/>
      <c r="J78" s="114"/>
    </row>
    <row r="79" spans="2:14">
      <c r="B79" s="147" t="s">
        <v>227</v>
      </c>
      <c r="C79" s="104" t="s">
        <v>128</v>
      </c>
      <c r="D79" s="105" t="s">
        <v>168</v>
      </c>
      <c r="E79" s="103" t="s">
        <v>264</v>
      </c>
      <c r="F79" s="116" t="s">
        <v>169</v>
      </c>
      <c r="G79" s="107" t="s">
        <v>75</v>
      </c>
      <c r="H79" s="108" t="s">
        <v>75</v>
      </c>
      <c r="I79" s="109" t="s">
        <v>75</v>
      </c>
      <c r="J79" s="209" t="s">
        <v>75</v>
      </c>
    </row>
    <row r="80" spans="2:14" ht="38.25">
      <c r="B80" s="148" t="s">
        <v>30</v>
      </c>
      <c r="C80" s="88"/>
      <c r="D80" s="57"/>
      <c r="E80" s="52"/>
      <c r="F80" s="153" t="s">
        <v>289</v>
      </c>
      <c r="G80" s="107" t="s">
        <v>150</v>
      </c>
      <c r="H80" s="108">
        <v>3784.27</v>
      </c>
      <c r="I80" s="109"/>
      <c r="J80" s="114"/>
    </row>
    <row r="81" spans="2:12" ht="38.25">
      <c r="B81" s="152" t="s">
        <v>253</v>
      </c>
      <c r="C81" s="112"/>
      <c r="D81" s="113"/>
      <c r="E81" s="111"/>
      <c r="F81" s="153" t="s">
        <v>290</v>
      </c>
      <c r="G81" s="107" t="s">
        <v>150</v>
      </c>
      <c r="H81" s="108">
        <v>3784.27</v>
      </c>
      <c r="I81" s="109"/>
      <c r="J81" s="114"/>
    </row>
    <row r="82" spans="2:12" ht="38.25">
      <c r="B82" s="148" t="s">
        <v>254</v>
      </c>
      <c r="C82" s="88"/>
      <c r="D82" s="57"/>
      <c r="E82" s="52"/>
      <c r="F82" s="155" t="s">
        <v>291</v>
      </c>
      <c r="G82" s="111" t="s">
        <v>150</v>
      </c>
      <c r="H82" s="144">
        <v>3784.27</v>
      </c>
      <c r="I82" s="157"/>
      <c r="J82" s="158"/>
    </row>
    <row r="83" spans="2:12" ht="38.25">
      <c r="B83" s="148" t="s">
        <v>31</v>
      </c>
      <c r="C83" s="88"/>
      <c r="D83" s="57"/>
      <c r="E83" s="52"/>
      <c r="F83" s="153" t="s">
        <v>292</v>
      </c>
      <c r="G83" s="107" t="s">
        <v>150</v>
      </c>
      <c r="H83" s="108">
        <v>3784.27</v>
      </c>
      <c r="I83" s="109"/>
      <c r="J83" s="114"/>
    </row>
    <row r="84" spans="2:12" ht="38.25">
      <c r="B84" s="148" t="s">
        <v>32</v>
      </c>
      <c r="C84" s="88"/>
      <c r="D84" s="57"/>
      <c r="E84" s="52"/>
      <c r="F84" s="153" t="s">
        <v>293</v>
      </c>
      <c r="G84" s="107" t="s">
        <v>150</v>
      </c>
      <c r="H84" s="108">
        <v>3784.27</v>
      </c>
      <c r="I84" s="109"/>
      <c r="J84" s="114"/>
    </row>
    <row r="85" spans="2:12" ht="38.25">
      <c r="B85" s="152" t="s">
        <v>33</v>
      </c>
      <c r="C85" s="112"/>
      <c r="D85" s="113"/>
      <c r="E85" s="111"/>
      <c r="F85" s="153" t="s">
        <v>294</v>
      </c>
      <c r="G85" s="107" t="s">
        <v>150</v>
      </c>
      <c r="H85" s="108">
        <v>3784.27</v>
      </c>
      <c r="I85" s="109"/>
      <c r="J85" s="114"/>
    </row>
    <row r="86" spans="2:12" ht="25.5">
      <c r="B86" s="148" t="s">
        <v>228</v>
      </c>
      <c r="C86" s="104" t="s">
        <v>128</v>
      </c>
      <c r="D86" s="105" t="s">
        <v>295</v>
      </c>
      <c r="E86" s="103" t="s">
        <v>264</v>
      </c>
      <c r="F86" s="154" t="s">
        <v>296</v>
      </c>
      <c r="G86" s="107" t="s">
        <v>75</v>
      </c>
      <c r="H86" s="108" t="s">
        <v>75</v>
      </c>
      <c r="I86" s="109" t="s">
        <v>75</v>
      </c>
      <c r="J86" s="209" t="s">
        <v>75</v>
      </c>
    </row>
    <row r="87" spans="2:12" ht="38.25">
      <c r="B87" s="152"/>
      <c r="C87" s="112"/>
      <c r="D87" s="113"/>
      <c r="E87" s="111" t="s">
        <v>266</v>
      </c>
      <c r="F87" s="153" t="s">
        <v>297</v>
      </c>
      <c r="G87" s="103" t="s">
        <v>150</v>
      </c>
      <c r="H87" s="117">
        <f>43.63+166.36</f>
        <v>209.99</v>
      </c>
      <c r="I87" s="145"/>
      <c r="J87" s="146"/>
    </row>
    <row r="88" spans="2:12" ht="25.5">
      <c r="B88" s="148" t="s">
        <v>229</v>
      </c>
      <c r="C88" s="104" t="s">
        <v>128</v>
      </c>
      <c r="D88" s="57" t="s">
        <v>170</v>
      </c>
      <c r="E88" s="103" t="s">
        <v>264</v>
      </c>
      <c r="F88" s="154" t="s">
        <v>203</v>
      </c>
      <c r="G88" s="107" t="s">
        <v>75</v>
      </c>
      <c r="H88" s="108" t="s">
        <v>75</v>
      </c>
      <c r="I88" s="109" t="s">
        <v>75</v>
      </c>
      <c r="J88" s="209" t="s">
        <v>75</v>
      </c>
    </row>
    <row r="89" spans="2:12" ht="51">
      <c r="B89" s="148" t="s">
        <v>34</v>
      </c>
      <c r="C89" s="88"/>
      <c r="D89" s="57"/>
      <c r="E89" s="52"/>
      <c r="F89" s="153" t="s">
        <v>299</v>
      </c>
      <c r="G89" s="107" t="s">
        <v>150</v>
      </c>
      <c r="H89" s="108">
        <v>3784.27</v>
      </c>
      <c r="I89" s="109"/>
      <c r="J89" s="114"/>
    </row>
    <row r="90" spans="2:12" ht="51">
      <c r="B90" s="148" t="s">
        <v>230</v>
      </c>
      <c r="C90" s="88"/>
      <c r="D90" s="57"/>
      <c r="E90" s="52"/>
      <c r="F90" s="155" t="s">
        <v>300</v>
      </c>
      <c r="G90" s="52" t="s">
        <v>150</v>
      </c>
      <c r="H90" s="156">
        <v>227.88</v>
      </c>
      <c r="I90" s="109"/>
      <c r="J90" s="146"/>
      <c r="L90" s="37"/>
    </row>
    <row r="91" spans="2:12" ht="51">
      <c r="B91" s="152" t="s">
        <v>35</v>
      </c>
      <c r="C91" s="112"/>
      <c r="D91" s="113"/>
      <c r="E91" s="111"/>
      <c r="F91" s="153" t="s">
        <v>303</v>
      </c>
      <c r="G91" s="107" t="s">
        <v>150</v>
      </c>
      <c r="H91" s="108">
        <f>23.19+23.42+46.8</f>
        <v>93.41</v>
      </c>
      <c r="I91" s="109"/>
      <c r="J91" s="114"/>
      <c r="L91" s="37"/>
    </row>
    <row r="92" spans="2:12" ht="76.5">
      <c r="B92" s="148" t="s">
        <v>36</v>
      </c>
      <c r="C92" s="88"/>
      <c r="D92" s="57"/>
      <c r="E92" s="52"/>
      <c r="F92" s="155" t="s">
        <v>304</v>
      </c>
      <c r="G92" s="111" t="s">
        <v>150</v>
      </c>
      <c r="H92" s="144">
        <v>4461.33</v>
      </c>
      <c r="I92" s="157"/>
      <c r="J92" s="158"/>
      <c r="L92" s="37"/>
    </row>
    <row r="93" spans="2:12" ht="51">
      <c r="B93" s="148" t="s">
        <v>37</v>
      </c>
      <c r="C93" s="88"/>
      <c r="D93" s="57"/>
      <c r="E93" s="52"/>
      <c r="F93" s="153" t="s">
        <v>305</v>
      </c>
      <c r="G93" s="111" t="s">
        <v>150</v>
      </c>
      <c r="H93" s="144">
        <v>1319.56</v>
      </c>
      <c r="I93" s="157"/>
      <c r="J93" s="158"/>
      <c r="L93" s="37"/>
    </row>
    <row r="94" spans="2:12" ht="51">
      <c r="B94" s="152" t="s">
        <v>38</v>
      </c>
      <c r="C94" s="159"/>
      <c r="D94" s="111"/>
      <c r="E94" s="111"/>
      <c r="F94" s="153" t="s">
        <v>306</v>
      </c>
      <c r="G94" s="111" t="s">
        <v>150</v>
      </c>
      <c r="H94" s="144">
        <v>209.99</v>
      </c>
      <c r="I94" s="157"/>
      <c r="J94" s="158"/>
      <c r="L94" s="37"/>
    </row>
    <row r="95" spans="2:12" ht="25.5">
      <c r="B95" s="148" t="s">
        <v>39</v>
      </c>
      <c r="C95" s="160" t="s">
        <v>128</v>
      </c>
      <c r="D95" s="52" t="s">
        <v>204</v>
      </c>
      <c r="E95" s="103" t="s">
        <v>264</v>
      </c>
      <c r="F95" s="161" t="s">
        <v>307</v>
      </c>
      <c r="G95" s="107" t="s">
        <v>75</v>
      </c>
      <c r="H95" s="108" t="s">
        <v>75</v>
      </c>
      <c r="I95" s="109" t="s">
        <v>75</v>
      </c>
      <c r="J95" s="209" t="s">
        <v>75</v>
      </c>
    </row>
    <row r="96" spans="2:12" ht="63.75">
      <c r="B96" s="152"/>
      <c r="C96" s="159"/>
      <c r="D96" s="111"/>
      <c r="E96" s="111" t="s">
        <v>266</v>
      </c>
      <c r="F96" s="162" t="s">
        <v>310</v>
      </c>
      <c r="G96" s="111" t="s">
        <v>150</v>
      </c>
      <c r="H96" s="144">
        <f>73.14*(24/20)</f>
        <v>87.768000000000001</v>
      </c>
      <c r="I96" s="157"/>
      <c r="J96" s="158"/>
    </row>
    <row r="97" spans="2:10" ht="25.5">
      <c r="B97" s="148" t="s">
        <v>40</v>
      </c>
      <c r="C97" s="160" t="s">
        <v>128</v>
      </c>
      <c r="D97" s="52" t="s">
        <v>82</v>
      </c>
      <c r="E97" s="103" t="s">
        <v>264</v>
      </c>
      <c r="F97" s="161" t="s">
        <v>308</v>
      </c>
      <c r="G97" s="107" t="s">
        <v>75</v>
      </c>
      <c r="H97" s="108" t="s">
        <v>75</v>
      </c>
      <c r="I97" s="109" t="s">
        <v>75</v>
      </c>
      <c r="J97" s="209" t="s">
        <v>75</v>
      </c>
    </row>
    <row r="98" spans="2:10" ht="63.75">
      <c r="B98" s="152"/>
      <c r="C98" s="159"/>
      <c r="D98" s="111"/>
      <c r="E98" s="111" t="s">
        <v>266</v>
      </c>
      <c r="F98" s="163" t="s">
        <v>309</v>
      </c>
      <c r="G98" s="107" t="s">
        <v>150</v>
      </c>
      <c r="H98" s="108">
        <f>3994.26-43.63-166.36</f>
        <v>3784.27</v>
      </c>
      <c r="I98" s="109"/>
      <c r="J98" s="114"/>
    </row>
    <row r="99" spans="2:10" ht="15">
      <c r="B99" s="18"/>
      <c r="C99" s="58" t="s">
        <v>129</v>
      </c>
      <c r="D99" s="58" t="s">
        <v>171</v>
      </c>
      <c r="E99" s="7"/>
      <c r="F99" s="8" t="s">
        <v>154</v>
      </c>
      <c r="G99" s="7" t="s">
        <v>75</v>
      </c>
      <c r="H99" s="9" t="s">
        <v>75</v>
      </c>
      <c r="I99" s="9" t="s">
        <v>75</v>
      </c>
      <c r="J99" s="51" t="s">
        <v>75</v>
      </c>
    </row>
    <row r="100" spans="2:10" ht="25.5">
      <c r="B100" s="148" t="s">
        <v>231</v>
      </c>
      <c r="C100" s="88" t="s">
        <v>129</v>
      </c>
      <c r="D100" s="57" t="s">
        <v>172</v>
      </c>
      <c r="E100" s="103" t="s">
        <v>264</v>
      </c>
      <c r="F100" s="164" t="s">
        <v>221</v>
      </c>
      <c r="G100" s="107" t="s">
        <v>75</v>
      </c>
      <c r="H100" s="108" t="s">
        <v>75</v>
      </c>
      <c r="I100" s="109" t="s">
        <v>75</v>
      </c>
      <c r="J100" s="209" t="s">
        <v>75</v>
      </c>
    </row>
    <row r="101" spans="2:10" ht="38.25">
      <c r="B101" s="148" t="s">
        <v>232</v>
      </c>
      <c r="C101" s="88"/>
      <c r="D101" s="57"/>
      <c r="E101" s="52"/>
      <c r="F101" s="153" t="s">
        <v>5</v>
      </c>
      <c r="G101" s="107" t="s">
        <v>150</v>
      </c>
      <c r="H101" s="117">
        <f>3994.26-43.63-166.36</f>
        <v>3784.27</v>
      </c>
      <c r="I101" s="109"/>
      <c r="J101" s="114"/>
    </row>
    <row r="102" spans="2:10" ht="38.25">
      <c r="B102" s="152" t="s">
        <v>233</v>
      </c>
      <c r="C102" s="112"/>
      <c r="D102" s="113"/>
      <c r="E102" s="111"/>
      <c r="F102" s="153" t="s">
        <v>6</v>
      </c>
      <c r="G102" s="107" t="s">
        <v>150</v>
      </c>
      <c r="H102" s="108">
        <f>3994.26-43.63-166.36</f>
        <v>3784.27</v>
      </c>
      <c r="I102" s="109"/>
      <c r="J102" s="114"/>
    </row>
    <row r="103" spans="2:10">
      <c r="B103" s="148" t="s">
        <v>41</v>
      </c>
      <c r="C103" s="88" t="s">
        <v>129</v>
      </c>
      <c r="D103" s="57" t="s">
        <v>80</v>
      </c>
      <c r="E103" s="103" t="s">
        <v>264</v>
      </c>
      <c r="F103" s="164" t="s">
        <v>7</v>
      </c>
      <c r="G103" s="107" t="s">
        <v>75</v>
      </c>
      <c r="H103" s="108" t="s">
        <v>75</v>
      </c>
      <c r="I103" s="109" t="s">
        <v>75</v>
      </c>
      <c r="J103" s="209" t="s">
        <v>75</v>
      </c>
    </row>
    <row r="104" spans="2:10" ht="51">
      <c r="B104" s="148"/>
      <c r="C104" s="88"/>
      <c r="D104" s="57"/>
      <c r="E104" s="52"/>
      <c r="F104" s="153" t="s">
        <v>9</v>
      </c>
      <c r="G104" s="107" t="s">
        <v>150</v>
      </c>
      <c r="H104" s="117">
        <v>227.88</v>
      </c>
      <c r="I104" s="109"/>
      <c r="J104" s="114"/>
    </row>
    <row r="105" spans="2:10" ht="15">
      <c r="B105" s="18"/>
      <c r="C105" s="58" t="s">
        <v>130</v>
      </c>
      <c r="D105" s="58" t="s">
        <v>173</v>
      </c>
      <c r="E105" s="7"/>
      <c r="F105" s="29" t="s">
        <v>156</v>
      </c>
      <c r="G105" s="7" t="s">
        <v>75</v>
      </c>
      <c r="H105" s="9" t="s">
        <v>75</v>
      </c>
      <c r="I105" s="9" t="s">
        <v>75</v>
      </c>
      <c r="J105" s="51" t="s">
        <v>75</v>
      </c>
    </row>
    <row r="106" spans="2:10">
      <c r="B106" s="147">
        <v>20</v>
      </c>
      <c r="C106" s="104" t="s">
        <v>131</v>
      </c>
      <c r="D106" s="105" t="s">
        <v>174</v>
      </c>
      <c r="E106" s="103" t="s">
        <v>264</v>
      </c>
      <c r="F106" s="116" t="s">
        <v>193</v>
      </c>
      <c r="G106" s="107" t="s">
        <v>75</v>
      </c>
      <c r="H106" s="108" t="s">
        <v>75</v>
      </c>
      <c r="I106" s="109" t="s">
        <v>75</v>
      </c>
      <c r="J106" s="209" t="s">
        <v>75</v>
      </c>
    </row>
    <row r="107" spans="2:10" ht="51">
      <c r="B107" s="148" t="s">
        <v>53</v>
      </c>
      <c r="C107" s="88"/>
      <c r="D107" s="57" t="s">
        <v>155</v>
      </c>
      <c r="E107" s="52"/>
      <c r="F107" s="153" t="s">
        <v>10</v>
      </c>
      <c r="G107" s="107" t="s">
        <v>150</v>
      </c>
      <c r="H107" s="108">
        <f>6.96+2.16+34.08+12.24+15.6</f>
        <v>71.040000000000006</v>
      </c>
      <c r="I107" s="109"/>
      <c r="J107" s="114"/>
    </row>
    <row r="108" spans="2:10" ht="51">
      <c r="B108" s="148" t="s">
        <v>54</v>
      </c>
      <c r="C108" s="88"/>
      <c r="D108" s="57" t="s">
        <v>155</v>
      </c>
      <c r="E108" s="52"/>
      <c r="F108" s="153" t="s">
        <v>11</v>
      </c>
      <c r="G108" s="107" t="s">
        <v>150</v>
      </c>
      <c r="H108" s="108">
        <f>18+4.56+12.72+1.8+2.04+6.48</f>
        <v>45.599999999999994</v>
      </c>
      <c r="I108" s="109"/>
      <c r="J108" s="114"/>
    </row>
    <row r="109" spans="2:10" ht="51">
      <c r="B109" s="148" t="s">
        <v>55</v>
      </c>
      <c r="C109" s="88"/>
      <c r="D109" s="57"/>
      <c r="E109" s="52"/>
      <c r="F109" s="119" t="s">
        <v>12</v>
      </c>
      <c r="G109" s="107" t="s">
        <v>150</v>
      </c>
      <c r="H109" s="108">
        <f>4.77+5.82+7.76+10.88+5.82+1.94+2.72+8.16</f>
        <v>47.870000000000005</v>
      </c>
      <c r="I109" s="109"/>
      <c r="J109" s="114"/>
    </row>
    <row r="110" spans="2:10" ht="51">
      <c r="B110" s="152" t="s">
        <v>56</v>
      </c>
      <c r="C110" s="112"/>
      <c r="D110" s="113"/>
      <c r="E110" s="111"/>
      <c r="F110" s="153" t="s">
        <v>86</v>
      </c>
      <c r="G110" s="107" t="s">
        <v>150</v>
      </c>
      <c r="H110" s="108">
        <f>24+4.5+2.63+82+17.5+8.63</f>
        <v>139.26</v>
      </c>
      <c r="I110" s="109"/>
      <c r="J110" s="114"/>
    </row>
    <row r="111" spans="2:10">
      <c r="B111" s="147" t="s">
        <v>57</v>
      </c>
      <c r="C111" s="104" t="s">
        <v>130</v>
      </c>
      <c r="D111" s="105" t="s">
        <v>175</v>
      </c>
      <c r="E111" s="103" t="s">
        <v>264</v>
      </c>
      <c r="F111" s="116" t="s">
        <v>205</v>
      </c>
      <c r="G111" s="107" t="s">
        <v>75</v>
      </c>
      <c r="H111" s="108" t="s">
        <v>75</v>
      </c>
      <c r="I111" s="109" t="s">
        <v>75</v>
      </c>
      <c r="J111" s="209" t="s">
        <v>75</v>
      </c>
    </row>
    <row r="112" spans="2:10" ht="51">
      <c r="B112" s="148" t="s">
        <v>58</v>
      </c>
      <c r="C112" s="88"/>
      <c r="D112" s="57" t="s">
        <v>155</v>
      </c>
      <c r="E112" s="52"/>
      <c r="F112" s="153" t="s">
        <v>87</v>
      </c>
      <c r="G112" s="107" t="s">
        <v>149</v>
      </c>
      <c r="H112" s="115">
        <v>39</v>
      </c>
      <c r="I112" s="109"/>
      <c r="J112" s="114"/>
    </row>
    <row r="113" spans="2:10" ht="51">
      <c r="B113" s="148" t="s">
        <v>59</v>
      </c>
      <c r="C113" s="88"/>
      <c r="D113" s="57" t="s">
        <v>155</v>
      </c>
      <c r="E113" s="52"/>
      <c r="F113" s="153" t="s">
        <v>88</v>
      </c>
      <c r="G113" s="107" t="s">
        <v>149</v>
      </c>
      <c r="H113" s="115">
        <v>5</v>
      </c>
      <c r="I113" s="109"/>
      <c r="J113" s="114"/>
    </row>
    <row r="114" spans="2:10" ht="51">
      <c r="B114" s="148" t="s">
        <v>60</v>
      </c>
      <c r="C114" s="88"/>
      <c r="D114" s="57" t="s">
        <v>155</v>
      </c>
      <c r="E114" s="52"/>
      <c r="F114" s="151" t="s">
        <v>89</v>
      </c>
      <c r="G114" s="107" t="s">
        <v>149</v>
      </c>
      <c r="H114" s="115">
        <v>8</v>
      </c>
      <c r="I114" s="109"/>
      <c r="J114" s="114"/>
    </row>
    <row r="115" spans="2:10" ht="51">
      <c r="B115" s="148" t="s">
        <v>61</v>
      </c>
      <c r="C115" s="88"/>
      <c r="D115" s="57" t="s">
        <v>155</v>
      </c>
      <c r="E115" s="52"/>
      <c r="F115" s="153" t="s">
        <v>90</v>
      </c>
      <c r="G115" s="111" t="s">
        <v>149</v>
      </c>
      <c r="H115" s="167">
        <v>20</v>
      </c>
      <c r="I115" s="168"/>
      <c r="J115" s="158"/>
    </row>
    <row r="116" spans="2:10" ht="38.25">
      <c r="B116" s="148" t="s">
        <v>62</v>
      </c>
      <c r="C116" s="88"/>
      <c r="D116" s="57"/>
      <c r="E116" s="52"/>
      <c r="F116" s="151" t="s">
        <v>91</v>
      </c>
      <c r="G116" s="107" t="s">
        <v>149</v>
      </c>
      <c r="H116" s="115">
        <v>10</v>
      </c>
      <c r="I116" s="109"/>
      <c r="J116" s="114"/>
    </row>
    <row r="117" spans="2:10" ht="38.25">
      <c r="B117" s="152" t="s">
        <v>63</v>
      </c>
      <c r="C117" s="112"/>
      <c r="D117" s="113"/>
      <c r="E117" s="111"/>
      <c r="F117" s="153" t="s">
        <v>92</v>
      </c>
      <c r="G117" s="111" t="s">
        <v>149</v>
      </c>
      <c r="H117" s="167">
        <v>1</v>
      </c>
      <c r="I117" s="168"/>
      <c r="J117" s="158"/>
    </row>
    <row r="118" spans="2:10">
      <c r="B118" s="147" t="s">
        <v>64</v>
      </c>
      <c r="C118" s="104" t="s">
        <v>132</v>
      </c>
      <c r="D118" s="105" t="s">
        <v>181</v>
      </c>
      <c r="E118" s="103" t="s">
        <v>264</v>
      </c>
      <c r="F118" s="106" t="s">
        <v>95</v>
      </c>
      <c r="G118" s="107" t="s">
        <v>75</v>
      </c>
      <c r="H118" s="108" t="s">
        <v>75</v>
      </c>
      <c r="I118" s="109" t="s">
        <v>75</v>
      </c>
      <c r="J118" s="209" t="s">
        <v>75</v>
      </c>
    </row>
    <row r="119" spans="2:10" ht="38.25">
      <c r="B119" s="152"/>
      <c r="C119" s="112"/>
      <c r="D119" s="113"/>
      <c r="E119" s="111" t="s">
        <v>266</v>
      </c>
      <c r="F119" s="151" t="s">
        <v>97</v>
      </c>
      <c r="G119" s="107" t="s">
        <v>149</v>
      </c>
      <c r="H119" s="115">
        <v>1</v>
      </c>
      <c r="I119" s="109"/>
      <c r="J119" s="114"/>
    </row>
    <row r="120" spans="2:10">
      <c r="B120" s="225" t="s">
        <v>65</v>
      </c>
      <c r="C120" s="226" t="s">
        <v>50</v>
      </c>
      <c r="D120" s="227" t="s">
        <v>51</v>
      </c>
      <c r="E120" s="228"/>
      <c r="F120" s="229" t="s">
        <v>52</v>
      </c>
      <c r="G120" s="107" t="s">
        <v>75</v>
      </c>
      <c r="H120" s="108" t="s">
        <v>75</v>
      </c>
      <c r="I120" s="109" t="s">
        <v>75</v>
      </c>
      <c r="J120" s="209" t="s">
        <v>75</v>
      </c>
    </row>
    <row r="121" spans="2:10">
      <c r="B121" s="152"/>
      <c r="C121" s="112"/>
      <c r="D121" s="113"/>
      <c r="E121" s="111" t="s">
        <v>93</v>
      </c>
      <c r="F121" s="229" t="s">
        <v>211</v>
      </c>
      <c r="G121" s="107" t="s">
        <v>207</v>
      </c>
      <c r="H121" s="115">
        <v>1</v>
      </c>
      <c r="I121" s="109"/>
      <c r="J121" s="114"/>
    </row>
    <row r="122" spans="2:10">
      <c r="B122" s="147" t="s">
        <v>255</v>
      </c>
      <c r="C122" s="104" t="s">
        <v>132</v>
      </c>
      <c r="D122" s="105" t="s">
        <v>94</v>
      </c>
      <c r="E122" s="103" t="s">
        <v>264</v>
      </c>
      <c r="F122" s="106" t="s">
        <v>96</v>
      </c>
      <c r="G122" s="107" t="s">
        <v>75</v>
      </c>
      <c r="H122" s="108" t="s">
        <v>75</v>
      </c>
      <c r="I122" s="109" t="s">
        <v>75</v>
      </c>
      <c r="J122" s="209" t="s">
        <v>75</v>
      </c>
    </row>
    <row r="123" spans="2:10" ht="38.25">
      <c r="B123" s="152"/>
      <c r="C123" s="112"/>
      <c r="D123" s="113"/>
      <c r="E123" s="111"/>
      <c r="F123" s="151" t="s">
        <v>98</v>
      </c>
      <c r="G123" s="107" t="s">
        <v>151</v>
      </c>
      <c r="H123" s="115">
        <v>84</v>
      </c>
      <c r="I123" s="109"/>
      <c r="J123" s="114"/>
    </row>
    <row r="124" spans="2:10">
      <c r="B124" s="225" t="s">
        <v>234</v>
      </c>
      <c r="C124" s="226" t="s">
        <v>137</v>
      </c>
      <c r="D124" s="227" t="s">
        <v>218</v>
      </c>
      <c r="E124" s="228"/>
      <c r="F124" s="229" t="s">
        <v>219</v>
      </c>
      <c r="G124" s="107" t="s">
        <v>75</v>
      </c>
      <c r="H124" s="108" t="s">
        <v>75</v>
      </c>
      <c r="I124" s="109" t="s">
        <v>75</v>
      </c>
      <c r="J124" s="209" t="s">
        <v>75</v>
      </c>
    </row>
    <row r="125" spans="2:10">
      <c r="B125" s="152"/>
      <c r="C125" s="112"/>
      <c r="D125" s="113"/>
      <c r="E125" s="111" t="s">
        <v>93</v>
      </c>
      <c r="F125" s="229" t="s">
        <v>211</v>
      </c>
      <c r="G125" s="107" t="s">
        <v>207</v>
      </c>
      <c r="H125" s="115">
        <v>1</v>
      </c>
      <c r="I125" s="109"/>
      <c r="J125" s="114"/>
    </row>
    <row r="126" spans="2:10" ht="15">
      <c r="B126" s="18"/>
      <c r="C126" s="58" t="s">
        <v>133</v>
      </c>
      <c r="D126" s="58" t="s">
        <v>178</v>
      </c>
      <c r="E126" s="7"/>
      <c r="F126" s="29" t="s">
        <v>158</v>
      </c>
      <c r="G126" s="7" t="s">
        <v>75</v>
      </c>
      <c r="H126" s="9" t="s">
        <v>75</v>
      </c>
      <c r="I126" s="9" t="s">
        <v>75</v>
      </c>
      <c r="J126" s="51" t="s">
        <v>75</v>
      </c>
    </row>
    <row r="127" spans="2:10" ht="25.5">
      <c r="B127" s="147" t="s">
        <v>235</v>
      </c>
      <c r="C127" s="104" t="s">
        <v>136</v>
      </c>
      <c r="D127" s="105" t="s">
        <v>176</v>
      </c>
      <c r="E127" s="103" t="s">
        <v>264</v>
      </c>
      <c r="F127" s="116" t="s">
        <v>202</v>
      </c>
      <c r="G127" s="107" t="s">
        <v>75</v>
      </c>
      <c r="H127" s="108" t="s">
        <v>75</v>
      </c>
      <c r="I127" s="109" t="s">
        <v>75</v>
      </c>
      <c r="J127" s="209" t="s">
        <v>75</v>
      </c>
    </row>
    <row r="128" spans="2:10" ht="38.25">
      <c r="B128" s="148" t="s">
        <v>66</v>
      </c>
      <c r="C128" s="88"/>
      <c r="D128" s="57"/>
      <c r="E128" s="52"/>
      <c r="F128" s="153" t="s">
        <v>99</v>
      </c>
      <c r="G128" s="107" t="s">
        <v>151</v>
      </c>
      <c r="H128" s="108">
        <v>816.19</v>
      </c>
      <c r="I128" s="109"/>
      <c r="J128" s="114"/>
    </row>
    <row r="129" spans="2:13" ht="51">
      <c r="B129" s="152" t="s">
        <v>67</v>
      </c>
      <c r="C129" s="112"/>
      <c r="D129" s="113"/>
      <c r="E129" s="111" t="s">
        <v>266</v>
      </c>
      <c r="F129" s="153" t="s">
        <v>100</v>
      </c>
      <c r="G129" s="107" t="s">
        <v>151</v>
      </c>
      <c r="H129" s="108">
        <v>473.53</v>
      </c>
      <c r="I129" s="109"/>
      <c r="J129" s="114"/>
    </row>
    <row r="130" spans="2:13">
      <c r="B130" s="147" t="s">
        <v>236</v>
      </c>
      <c r="C130" s="104" t="s">
        <v>133</v>
      </c>
      <c r="D130" s="105" t="s">
        <v>177</v>
      </c>
      <c r="E130" s="103" t="s">
        <v>264</v>
      </c>
      <c r="F130" s="116" t="s">
        <v>103</v>
      </c>
      <c r="G130" s="107" t="s">
        <v>75</v>
      </c>
      <c r="H130" s="108" t="s">
        <v>75</v>
      </c>
      <c r="I130" s="109" t="s">
        <v>75</v>
      </c>
      <c r="J130" s="209" t="s">
        <v>75</v>
      </c>
    </row>
    <row r="131" spans="2:13" ht="76.5">
      <c r="B131" s="148" t="s">
        <v>68</v>
      </c>
      <c r="C131" s="88" t="s">
        <v>134</v>
      </c>
      <c r="D131" s="57"/>
      <c r="E131" s="52"/>
      <c r="F131" s="153" t="s">
        <v>104</v>
      </c>
      <c r="G131" s="107" t="s">
        <v>150</v>
      </c>
      <c r="H131" s="108">
        <v>4461.33</v>
      </c>
      <c r="I131" s="109"/>
      <c r="J131" s="114"/>
    </row>
    <row r="132" spans="2:13" ht="51">
      <c r="B132" s="148" t="s">
        <v>69</v>
      </c>
      <c r="C132" s="88"/>
      <c r="D132" s="57"/>
      <c r="E132" s="52"/>
      <c r="F132" s="153" t="s">
        <v>105</v>
      </c>
      <c r="G132" s="107" t="s">
        <v>150</v>
      </c>
      <c r="H132" s="108">
        <v>209.99</v>
      </c>
      <c r="I132" s="109"/>
      <c r="J132" s="114"/>
    </row>
    <row r="133" spans="2:13" ht="51">
      <c r="B133" s="152" t="s">
        <v>70</v>
      </c>
      <c r="C133" s="112" t="s">
        <v>135</v>
      </c>
      <c r="D133" s="113"/>
      <c r="E133" s="111"/>
      <c r="F133" s="153" t="s">
        <v>106</v>
      </c>
      <c r="G133" s="107" t="s">
        <v>150</v>
      </c>
      <c r="H133" s="108">
        <v>1319.56</v>
      </c>
      <c r="I133" s="109"/>
      <c r="J133" s="114"/>
    </row>
    <row r="134" spans="2:13">
      <c r="B134" s="103" t="s">
        <v>237</v>
      </c>
      <c r="C134" s="104" t="s">
        <v>133</v>
      </c>
      <c r="D134" s="105" t="s">
        <v>180</v>
      </c>
      <c r="E134" s="103" t="s">
        <v>264</v>
      </c>
      <c r="F134" s="143" t="s">
        <v>107</v>
      </c>
      <c r="G134" s="107" t="s">
        <v>75</v>
      </c>
      <c r="H134" s="108" t="s">
        <v>75</v>
      </c>
      <c r="I134" s="109" t="s">
        <v>75</v>
      </c>
      <c r="J134" s="209" t="s">
        <v>75</v>
      </c>
    </row>
    <row r="135" spans="2:13" ht="51">
      <c r="B135" s="111"/>
      <c r="C135" s="112"/>
      <c r="D135" s="113"/>
      <c r="E135" s="111"/>
      <c r="F135" s="120" t="s">
        <v>108</v>
      </c>
      <c r="G135" s="107" t="s">
        <v>151</v>
      </c>
      <c r="H135" s="179">
        <v>612.59</v>
      </c>
      <c r="I135" s="180"/>
      <c r="J135" s="114"/>
    </row>
    <row r="136" spans="2:13" ht="15">
      <c r="B136" s="18"/>
      <c r="C136" s="58" t="s">
        <v>44</v>
      </c>
      <c r="D136" s="58" t="s">
        <v>42</v>
      </c>
      <c r="E136" s="7"/>
      <c r="F136" s="29" t="s">
        <v>43</v>
      </c>
      <c r="G136" s="7" t="s">
        <v>75</v>
      </c>
      <c r="H136" s="9" t="s">
        <v>75</v>
      </c>
      <c r="I136" s="9" t="s">
        <v>75</v>
      </c>
      <c r="J136" s="51" t="s">
        <v>75</v>
      </c>
    </row>
    <row r="137" spans="2:13">
      <c r="B137" s="147" t="s">
        <v>238</v>
      </c>
      <c r="C137" s="104" t="s">
        <v>44</v>
      </c>
      <c r="D137" s="105" t="s">
        <v>45</v>
      </c>
      <c r="E137" s="103" t="s">
        <v>264</v>
      </c>
      <c r="F137" s="116" t="s">
        <v>46</v>
      </c>
      <c r="G137" s="107" t="s">
        <v>75</v>
      </c>
      <c r="H137" s="108" t="s">
        <v>75</v>
      </c>
      <c r="I137" s="109" t="s">
        <v>75</v>
      </c>
      <c r="J137" s="209" t="s">
        <v>75</v>
      </c>
    </row>
    <row r="138" spans="2:13" ht="63.75">
      <c r="B138" s="148" t="s">
        <v>239</v>
      </c>
      <c r="C138" s="88"/>
      <c r="D138" s="57"/>
      <c r="E138" s="52"/>
      <c r="F138" s="153" t="s">
        <v>47</v>
      </c>
      <c r="G138" s="107" t="s">
        <v>163</v>
      </c>
      <c r="H138" s="115">
        <v>15</v>
      </c>
      <c r="I138" s="109"/>
      <c r="J138" s="114"/>
    </row>
    <row r="139" spans="2:13" ht="38.25">
      <c r="B139" s="148" t="s">
        <v>240</v>
      </c>
      <c r="C139" s="88"/>
      <c r="D139" s="57"/>
      <c r="E139" s="52"/>
      <c r="F139" s="153" t="s">
        <v>48</v>
      </c>
      <c r="G139" s="107" t="s">
        <v>163</v>
      </c>
      <c r="H139" s="115">
        <v>60</v>
      </c>
      <c r="I139" s="109"/>
      <c r="J139" s="114"/>
    </row>
    <row r="140" spans="2:13" ht="63.75">
      <c r="B140" s="152" t="s">
        <v>256</v>
      </c>
      <c r="C140" s="112"/>
      <c r="D140" s="113"/>
      <c r="E140" s="111" t="s">
        <v>266</v>
      </c>
      <c r="F140" s="153" t="s">
        <v>49</v>
      </c>
      <c r="G140" s="107" t="s">
        <v>150</v>
      </c>
      <c r="H140" s="108">
        <f>32.58+38.55+7.93+462.76+25.76+41.65+642.31+51.14+16.78</f>
        <v>1319.46</v>
      </c>
      <c r="I140" s="109"/>
      <c r="J140" s="114"/>
    </row>
    <row r="141" spans="2:13">
      <c r="B141" s="32"/>
      <c r="C141" s="85"/>
      <c r="D141" s="32"/>
      <c r="E141" s="32"/>
      <c r="F141" s="230"/>
      <c r="G141" s="32"/>
      <c r="H141" s="33"/>
      <c r="I141" s="231"/>
      <c r="J141" s="36"/>
    </row>
    <row r="142" spans="2:13">
      <c r="B142" s="32"/>
      <c r="C142" s="85"/>
      <c r="D142" s="32"/>
      <c r="E142" s="32"/>
      <c r="F142" s="230"/>
      <c r="G142" s="32"/>
      <c r="H142" s="33"/>
      <c r="I142" s="231"/>
      <c r="J142" s="36"/>
    </row>
    <row r="143" spans="2:13" ht="15.75">
      <c r="B143" s="191" t="s">
        <v>179</v>
      </c>
      <c r="C143" s="192"/>
      <c r="D143" s="191"/>
      <c r="E143" s="193"/>
      <c r="F143" s="194"/>
      <c r="G143" s="195"/>
      <c r="H143" s="196"/>
      <c r="I143" s="196"/>
      <c r="J143" s="197"/>
    </row>
    <row r="144" spans="2:13">
      <c r="B144" s="30"/>
      <c r="C144" s="92"/>
      <c r="D144" s="30"/>
      <c r="E144" s="34"/>
      <c r="F144" s="31"/>
      <c r="G144" s="34" t="s">
        <v>155</v>
      </c>
      <c r="H144" s="35" t="s">
        <v>155</v>
      </c>
      <c r="I144" s="35" t="s">
        <v>155</v>
      </c>
      <c r="J144" s="36"/>
      <c r="M144" s="49"/>
    </row>
    <row r="145" spans="2:14">
      <c r="B145" s="45" t="s">
        <v>77</v>
      </c>
      <c r="N145" s="49"/>
    </row>
    <row r="147" spans="2:14" ht="15.75">
      <c r="B147" s="191" t="s">
        <v>241</v>
      </c>
      <c r="C147" s="192"/>
      <c r="D147" s="191"/>
      <c r="E147" s="193"/>
      <c r="F147" s="198"/>
      <c r="G147" s="193"/>
      <c r="H147" s="199"/>
      <c r="I147" s="199"/>
      <c r="J147" s="197"/>
    </row>
    <row r="148" spans="2:14" ht="15.75">
      <c r="B148" s="200" t="s">
        <v>222</v>
      </c>
      <c r="C148" s="201"/>
      <c r="D148" s="202"/>
      <c r="E148" s="203"/>
      <c r="F148" s="204"/>
      <c r="G148" s="205"/>
      <c r="H148" s="206"/>
      <c r="I148" s="206"/>
      <c r="J148" s="197"/>
      <c r="K148" s="2">
        <f>J143*1.22</f>
        <v>0</v>
      </c>
      <c r="L148" s="37">
        <f>J148-K148</f>
        <v>0</v>
      </c>
    </row>
    <row r="151" spans="2:14">
      <c r="B151" s="80"/>
    </row>
    <row r="154" spans="2:14">
      <c r="J154" s="47">
        <f>ROUND(J143,2)</f>
        <v>0</v>
      </c>
    </row>
    <row r="155" spans="2:14">
      <c r="B155" s="2"/>
      <c r="C155" s="93"/>
      <c r="D155" s="2"/>
      <c r="E155" s="63"/>
      <c r="F155" s="74"/>
      <c r="G155" s="2"/>
      <c r="H155" s="2"/>
      <c r="I155" s="53">
        <v>0.04</v>
      </c>
      <c r="J155" s="47">
        <f>ROUND(J154*I155,2)</f>
        <v>0</v>
      </c>
    </row>
    <row r="156" spans="2:14">
      <c r="B156" s="2"/>
      <c r="C156" s="93"/>
      <c r="D156" s="2"/>
      <c r="E156" s="63"/>
      <c r="F156" s="74"/>
      <c r="G156" s="2"/>
      <c r="H156" s="2"/>
      <c r="I156" s="53" t="s">
        <v>257</v>
      </c>
      <c r="J156" s="47">
        <f>J154+J155</f>
        <v>0</v>
      </c>
    </row>
    <row r="157" spans="2:14">
      <c r="B157" s="2"/>
      <c r="C157" s="93"/>
      <c r="D157" s="2"/>
      <c r="E157" s="63"/>
      <c r="F157" s="74"/>
      <c r="G157" s="2"/>
      <c r="H157" s="2"/>
      <c r="I157" s="53">
        <v>0.1</v>
      </c>
      <c r="J157" s="47">
        <f>ROUND(J156*I157,2)</f>
        <v>0</v>
      </c>
    </row>
    <row r="158" spans="2:14">
      <c r="B158" s="2"/>
      <c r="C158" s="93"/>
      <c r="D158" s="2"/>
      <c r="E158" s="63"/>
      <c r="F158" s="74"/>
      <c r="G158" s="2"/>
      <c r="H158" s="2"/>
      <c r="I158" s="53" t="s">
        <v>257</v>
      </c>
      <c r="J158" s="37">
        <f>J156+J157</f>
        <v>0</v>
      </c>
    </row>
    <row r="159" spans="2:14">
      <c r="B159" s="2"/>
      <c r="C159" s="93"/>
      <c r="D159" s="2"/>
      <c r="E159" s="63"/>
      <c r="F159" s="74"/>
      <c r="G159" s="2"/>
      <c r="H159" s="2"/>
      <c r="I159" s="53">
        <v>0.22</v>
      </c>
      <c r="J159" s="47">
        <f>ROUND(J158*I159,2)</f>
        <v>0</v>
      </c>
    </row>
    <row r="160" spans="2:14">
      <c r="B160" s="2"/>
      <c r="C160" s="93"/>
      <c r="D160" s="2"/>
      <c r="E160" s="63"/>
      <c r="F160" s="74"/>
      <c r="G160" s="2"/>
      <c r="H160" s="2"/>
      <c r="I160" s="53" t="s">
        <v>257</v>
      </c>
      <c r="J160" s="37">
        <f>J158+J159</f>
        <v>0</v>
      </c>
    </row>
    <row r="161" spans="2:10">
      <c r="B161" s="2"/>
      <c r="C161" s="93"/>
      <c r="D161" s="2"/>
      <c r="E161" s="63"/>
      <c r="F161" s="74"/>
      <c r="G161" s="2"/>
      <c r="H161" s="2"/>
      <c r="I161" s="2"/>
      <c r="J161" s="37"/>
    </row>
    <row r="162" spans="2:10">
      <c r="B162" s="2"/>
      <c r="C162" s="93"/>
      <c r="D162" s="2"/>
      <c r="E162" s="63"/>
      <c r="F162" s="74"/>
      <c r="G162" s="2"/>
      <c r="H162" s="2"/>
      <c r="I162" s="2"/>
      <c r="J162" s="47">
        <v>3124823.65</v>
      </c>
    </row>
    <row r="163" spans="2:10">
      <c r="B163" s="2"/>
      <c r="C163" s="93"/>
      <c r="D163" s="2"/>
      <c r="E163" s="63"/>
      <c r="F163" s="74"/>
      <c r="G163" s="2"/>
      <c r="H163" s="2"/>
      <c r="I163" s="2">
        <v>0.04</v>
      </c>
      <c r="J163" s="47">
        <v>124992.95</v>
      </c>
    </row>
    <row r="164" spans="2:10">
      <c r="B164" s="2"/>
      <c r="C164" s="93"/>
      <c r="D164" s="2"/>
      <c r="E164" s="63"/>
      <c r="F164" s="74"/>
      <c r="G164" s="2"/>
      <c r="H164" s="2"/>
      <c r="I164" s="2" t="s">
        <v>257</v>
      </c>
      <c r="J164" s="47">
        <v>3249816.6</v>
      </c>
    </row>
    <row r="165" spans="2:10">
      <c r="B165" s="2"/>
      <c r="C165" s="93"/>
      <c r="D165" s="2"/>
      <c r="E165" s="63"/>
      <c r="F165" s="74"/>
      <c r="G165" s="2"/>
      <c r="H165" s="2"/>
      <c r="I165" s="2">
        <v>0.1</v>
      </c>
      <c r="J165" s="47">
        <v>324981.65999999997</v>
      </c>
    </row>
    <row r="166" spans="2:10">
      <c r="B166" s="2"/>
      <c r="C166" s="93"/>
      <c r="D166" s="2"/>
      <c r="E166" s="63"/>
      <c r="F166" s="74"/>
      <c r="G166" s="2"/>
      <c r="H166" s="2"/>
      <c r="I166" s="2" t="s">
        <v>257</v>
      </c>
      <c r="J166" s="37">
        <v>3574798.26</v>
      </c>
    </row>
    <row r="167" spans="2:10">
      <c r="B167" s="2"/>
      <c r="C167" s="93"/>
      <c r="D167" s="2"/>
      <c r="E167" s="63"/>
      <c r="F167" s="74"/>
      <c r="G167" s="2"/>
      <c r="H167" s="2"/>
      <c r="I167" s="2">
        <v>0.22</v>
      </c>
      <c r="J167" s="47">
        <v>786455.62</v>
      </c>
    </row>
    <row r="168" spans="2:10">
      <c r="B168" s="2"/>
      <c r="C168" s="93"/>
      <c r="D168" s="2"/>
      <c r="E168" s="63"/>
      <c r="F168" s="74"/>
      <c r="G168" s="2"/>
      <c r="H168" s="2"/>
      <c r="I168" s="2" t="s">
        <v>257</v>
      </c>
      <c r="J168" s="37">
        <v>4361253.88</v>
      </c>
    </row>
    <row r="169" spans="2:10">
      <c r="B169" s="2"/>
      <c r="C169" s="93"/>
      <c r="D169" s="2"/>
      <c r="E169" s="63"/>
      <c r="F169" s="74"/>
      <c r="G169" s="2"/>
      <c r="H169" s="2"/>
      <c r="I169" s="2"/>
      <c r="J169" s="37"/>
    </row>
    <row r="170" spans="2:10">
      <c r="B170" s="2"/>
      <c r="C170" s="93"/>
      <c r="D170" s="2"/>
      <c r="E170" s="63"/>
      <c r="F170" s="74"/>
      <c r="G170" s="2"/>
      <c r="H170" s="2"/>
      <c r="I170" s="2"/>
      <c r="J170" s="37"/>
    </row>
    <row r="171" spans="2:10">
      <c r="B171" s="2"/>
      <c r="C171" s="93"/>
      <c r="D171" s="2"/>
      <c r="E171" s="63"/>
      <c r="F171" s="74"/>
      <c r="G171" s="2"/>
      <c r="H171" s="2"/>
      <c r="I171" s="2"/>
      <c r="J171" s="37"/>
    </row>
    <row r="172" spans="2:10">
      <c r="B172" s="2"/>
      <c r="C172" s="93"/>
      <c r="D172" s="2"/>
      <c r="E172" s="63"/>
      <c r="F172" s="74"/>
      <c r="G172" s="2"/>
      <c r="H172" s="2"/>
      <c r="I172" s="2"/>
      <c r="J172" s="37"/>
    </row>
    <row r="173" spans="2:10">
      <c r="B173" s="2"/>
      <c r="C173" s="93"/>
      <c r="D173" s="2"/>
      <c r="E173" s="63"/>
      <c r="F173" s="74"/>
      <c r="G173" s="2"/>
      <c r="H173" s="2"/>
      <c r="I173" s="2"/>
      <c r="J173" s="37"/>
    </row>
    <row r="174" spans="2:10">
      <c r="B174" s="2"/>
      <c r="C174" s="93"/>
      <c r="D174" s="2"/>
      <c r="E174" s="63"/>
      <c r="F174" s="74"/>
      <c r="G174" s="2"/>
      <c r="H174" s="2"/>
      <c r="I174" s="2"/>
      <c r="J174" s="37"/>
    </row>
    <row r="175" spans="2:10">
      <c r="B175" s="2"/>
      <c r="C175" s="93"/>
      <c r="D175" s="2"/>
      <c r="E175" s="63"/>
      <c r="F175" s="74"/>
      <c r="G175" s="2"/>
      <c r="H175" s="2"/>
      <c r="I175" s="2"/>
      <c r="J175" s="37"/>
    </row>
    <row r="176" spans="2:10">
      <c r="B176" s="2"/>
      <c r="C176" s="93"/>
      <c r="D176" s="2"/>
      <c r="E176" s="63"/>
      <c r="F176" s="74"/>
      <c r="G176" s="2"/>
      <c r="H176" s="2"/>
      <c r="I176" s="2"/>
      <c r="J176" s="37"/>
    </row>
    <row r="177" spans="2:10">
      <c r="B177" s="2"/>
      <c r="C177" s="93"/>
      <c r="D177" s="2"/>
      <c r="E177" s="63"/>
      <c r="F177" s="74"/>
      <c r="G177" s="2"/>
      <c r="H177" s="2"/>
      <c r="I177" s="2"/>
      <c r="J177" s="37"/>
    </row>
    <row r="178" spans="2:10">
      <c r="B178" s="2"/>
      <c r="C178" s="93"/>
      <c r="D178" s="2"/>
      <c r="E178" s="63"/>
      <c r="F178" s="74"/>
      <c r="G178" s="2"/>
      <c r="H178" s="2"/>
      <c r="I178" s="2"/>
      <c r="J178" s="37"/>
    </row>
    <row r="179" spans="2:10">
      <c r="B179" s="2"/>
      <c r="C179" s="93"/>
      <c r="D179" s="2"/>
      <c r="E179" s="63"/>
      <c r="F179" s="74"/>
      <c r="G179" s="2"/>
      <c r="H179" s="2"/>
      <c r="I179" s="2"/>
      <c r="J179" s="37"/>
    </row>
    <row r="180" spans="2:10">
      <c r="B180" s="2"/>
      <c r="C180" s="93"/>
      <c r="D180" s="2"/>
      <c r="E180" s="63"/>
      <c r="F180" s="74"/>
      <c r="G180" s="2"/>
      <c r="H180" s="2"/>
      <c r="I180" s="2"/>
      <c r="J180" s="37"/>
    </row>
    <row r="181" spans="2:10">
      <c r="B181" s="2"/>
      <c r="C181" s="93"/>
      <c r="D181" s="2"/>
      <c r="E181" s="63"/>
      <c r="F181" s="74"/>
      <c r="G181" s="2"/>
      <c r="H181" s="2"/>
      <c r="I181" s="2"/>
      <c r="J181" s="37"/>
    </row>
    <row r="182" spans="2:10">
      <c r="B182" s="2"/>
      <c r="C182" s="93"/>
      <c r="D182" s="2"/>
      <c r="E182" s="63"/>
      <c r="F182" s="74"/>
      <c r="G182" s="2"/>
      <c r="H182" s="2"/>
      <c r="I182" s="2"/>
      <c r="J182" s="37"/>
    </row>
    <row r="183" spans="2:10">
      <c r="B183" s="2"/>
      <c r="C183" s="93"/>
      <c r="D183" s="2"/>
      <c r="E183" s="63"/>
      <c r="F183" s="74"/>
      <c r="G183" s="2"/>
      <c r="H183" s="2"/>
      <c r="I183" s="2"/>
      <c r="J183" s="37"/>
    </row>
    <row r="184" spans="2:10">
      <c r="B184" s="2"/>
      <c r="C184" s="93"/>
      <c r="D184" s="2"/>
      <c r="E184" s="63"/>
      <c r="F184" s="74"/>
      <c r="G184" s="2"/>
      <c r="H184" s="2"/>
      <c r="I184" s="2"/>
      <c r="J184" s="37"/>
    </row>
    <row r="185" spans="2:10">
      <c r="B185" s="2"/>
      <c r="C185" s="93"/>
      <c r="D185" s="2"/>
      <c r="E185" s="63"/>
      <c r="F185" s="74"/>
      <c r="G185" s="2"/>
      <c r="H185" s="2"/>
      <c r="I185" s="2"/>
      <c r="J185" s="37"/>
    </row>
    <row r="186" spans="2:10">
      <c r="B186" s="2"/>
      <c r="C186" s="93"/>
      <c r="D186" s="2"/>
      <c r="E186" s="63"/>
      <c r="F186" s="74"/>
      <c r="G186" s="2"/>
      <c r="H186" s="2"/>
      <c r="I186" s="2"/>
      <c r="J186" s="37"/>
    </row>
    <row r="187" spans="2:10">
      <c r="B187" s="2"/>
      <c r="C187" s="93"/>
      <c r="D187" s="2"/>
      <c r="E187" s="63"/>
      <c r="F187" s="74"/>
      <c r="G187" s="2"/>
      <c r="H187" s="2"/>
      <c r="I187" s="2"/>
      <c r="J187" s="37"/>
    </row>
    <row r="188" spans="2:10">
      <c r="B188" s="2"/>
      <c r="C188" s="93"/>
      <c r="D188" s="2"/>
      <c r="E188" s="63"/>
      <c r="F188" s="74"/>
      <c r="G188" s="2"/>
      <c r="H188" s="2"/>
      <c r="I188" s="2"/>
      <c r="J188" s="37"/>
    </row>
    <row r="189" spans="2:10">
      <c r="B189" s="2"/>
      <c r="C189" s="93"/>
      <c r="D189" s="2"/>
      <c r="E189" s="63"/>
      <c r="F189" s="74"/>
      <c r="G189" s="2"/>
      <c r="H189" s="2"/>
      <c r="I189" s="2"/>
      <c r="J189" s="37"/>
    </row>
    <row r="190" spans="2:10">
      <c r="B190" s="2"/>
      <c r="C190" s="93"/>
      <c r="D190" s="2"/>
      <c r="E190" s="63"/>
      <c r="F190" s="74"/>
      <c r="G190" s="2"/>
      <c r="H190" s="2"/>
      <c r="I190" s="2"/>
      <c r="J190" s="37"/>
    </row>
    <row r="191" spans="2:10">
      <c r="B191" s="2"/>
      <c r="C191" s="93"/>
      <c r="D191" s="2"/>
      <c r="E191" s="63"/>
      <c r="F191" s="74"/>
      <c r="G191" s="2"/>
      <c r="H191" s="2"/>
      <c r="I191" s="2"/>
      <c r="J191" s="37"/>
    </row>
    <row r="192" spans="2:10">
      <c r="B192" s="2"/>
      <c r="C192" s="93"/>
      <c r="D192" s="2"/>
      <c r="E192" s="63"/>
      <c r="F192" s="74"/>
      <c r="G192" s="2"/>
      <c r="H192" s="2"/>
      <c r="I192" s="2"/>
      <c r="J192" s="37"/>
    </row>
    <row r="193" spans="2:10">
      <c r="B193" s="2"/>
      <c r="C193" s="93"/>
      <c r="D193" s="2"/>
      <c r="E193" s="63"/>
      <c r="F193" s="74"/>
      <c r="G193" s="2"/>
      <c r="H193" s="2"/>
      <c r="I193" s="2"/>
      <c r="J193" s="37"/>
    </row>
    <row r="194" spans="2:10">
      <c r="B194" s="2"/>
      <c r="C194" s="93"/>
      <c r="D194" s="2"/>
      <c r="E194" s="63"/>
      <c r="F194" s="74"/>
      <c r="G194" s="2"/>
      <c r="H194" s="2"/>
      <c r="I194" s="2"/>
      <c r="J194" s="37"/>
    </row>
    <row r="195" spans="2:10">
      <c r="B195" s="2"/>
      <c r="C195" s="93"/>
      <c r="D195" s="2"/>
      <c r="E195" s="63"/>
      <c r="F195" s="74"/>
      <c r="G195" s="2"/>
      <c r="H195" s="2"/>
      <c r="I195" s="2"/>
      <c r="J195" s="37"/>
    </row>
    <row r="196" spans="2:10">
      <c r="B196" s="2"/>
      <c r="C196" s="93"/>
      <c r="D196" s="2"/>
      <c r="E196" s="63"/>
      <c r="F196" s="74"/>
      <c r="G196" s="2"/>
      <c r="H196" s="2"/>
      <c r="I196" s="2"/>
      <c r="J196" s="37"/>
    </row>
    <row r="197" spans="2:10">
      <c r="B197" s="2"/>
      <c r="C197" s="93"/>
      <c r="D197" s="2"/>
      <c r="E197" s="63"/>
      <c r="F197" s="74"/>
      <c r="G197" s="2"/>
      <c r="H197" s="2"/>
      <c r="I197" s="2"/>
      <c r="J197" s="37"/>
    </row>
    <row r="198" spans="2:10">
      <c r="B198" s="2"/>
      <c r="C198" s="93"/>
      <c r="D198" s="2"/>
      <c r="E198" s="63"/>
      <c r="F198" s="74"/>
      <c r="G198" s="2"/>
      <c r="H198" s="2"/>
      <c r="I198" s="2"/>
      <c r="J198" s="37"/>
    </row>
    <row r="199" spans="2:10">
      <c r="B199" s="2"/>
      <c r="C199" s="93"/>
      <c r="D199" s="2"/>
      <c r="E199" s="63"/>
      <c r="F199" s="74"/>
      <c r="G199" s="2"/>
      <c r="H199" s="2"/>
      <c r="I199" s="2"/>
      <c r="J199" s="37"/>
    </row>
    <row r="200" spans="2:10">
      <c r="B200" s="2"/>
      <c r="C200" s="93"/>
      <c r="D200" s="2"/>
      <c r="E200" s="63"/>
      <c r="F200" s="74"/>
      <c r="G200" s="2"/>
      <c r="H200" s="2"/>
      <c r="I200" s="2"/>
      <c r="J200" s="37"/>
    </row>
    <row r="201" spans="2:10">
      <c r="B201" s="2"/>
      <c r="C201" s="93"/>
      <c r="D201" s="2"/>
      <c r="E201" s="63"/>
      <c r="F201" s="74"/>
      <c r="G201" s="2"/>
      <c r="H201" s="2"/>
      <c r="I201" s="2"/>
      <c r="J201" s="37"/>
    </row>
    <row r="202" spans="2:10">
      <c r="B202" s="2"/>
      <c r="C202" s="93"/>
      <c r="D202" s="2"/>
      <c r="E202" s="63"/>
      <c r="F202" s="74"/>
      <c r="G202" s="2"/>
      <c r="H202" s="2"/>
      <c r="I202" s="2"/>
      <c r="J202" s="37"/>
    </row>
    <row r="203" spans="2:10">
      <c r="B203" s="2"/>
      <c r="C203" s="93"/>
      <c r="D203" s="2"/>
      <c r="E203" s="63"/>
      <c r="F203" s="74"/>
      <c r="G203" s="2"/>
      <c r="H203" s="2"/>
      <c r="I203" s="2"/>
      <c r="J203" s="37"/>
    </row>
    <row r="204" spans="2:10">
      <c r="B204" s="2"/>
      <c r="C204" s="93"/>
      <c r="D204" s="2"/>
      <c r="E204" s="63"/>
      <c r="F204" s="74"/>
      <c r="G204" s="2"/>
      <c r="H204" s="2"/>
      <c r="I204" s="2"/>
      <c r="J204" s="37"/>
    </row>
    <row r="205" spans="2:10">
      <c r="B205" s="2"/>
      <c r="C205" s="93"/>
      <c r="D205" s="2"/>
      <c r="E205" s="63"/>
      <c r="F205" s="74"/>
      <c r="G205" s="2"/>
      <c r="H205" s="2"/>
      <c r="I205" s="2"/>
      <c r="J205" s="37"/>
    </row>
    <row r="206" spans="2:10">
      <c r="B206" s="2"/>
      <c r="C206" s="93"/>
      <c r="D206" s="2"/>
      <c r="E206" s="63"/>
      <c r="F206" s="74"/>
      <c r="G206" s="2"/>
      <c r="H206" s="2"/>
      <c r="I206" s="2"/>
      <c r="J206" s="37"/>
    </row>
    <row r="207" spans="2:10">
      <c r="B207" s="2"/>
      <c r="C207" s="93"/>
      <c r="D207" s="2"/>
      <c r="E207" s="63"/>
      <c r="F207" s="74"/>
      <c r="G207" s="2"/>
      <c r="H207" s="2"/>
      <c r="I207" s="2"/>
      <c r="J207" s="37"/>
    </row>
    <row r="208" spans="2:10">
      <c r="B208" s="2"/>
      <c r="C208" s="93"/>
      <c r="D208" s="2"/>
      <c r="E208" s="63"/>
      <c r="F208" s="74"/>
      <c r="G208" s="2"/>
      <c r="H208" s="2"/>
      <c r="I208" s="2"/>
      <c r="J208" s="37"/>
    </row>
    <row r="209" spans="2:10">
      <c r="B209" s="2"/>
      <c r="C209" s="93"/>
      <c r="D209" s="2"/>
      <c r="E209" s="63"/>
      <c r="F209" s="74"/>
      <c r="G209" s="2"/>
      <c r="H209" s="2"/>
      <c r="I209" s="2"/>
      <c r="J209" s="37"/>
    </row>
    <row r="210" spans="2:10">
      <c r="B210" s="2"/>
      <c r="C210" s="93"/>
      <c r="D210" s="2"/>
      <c r="E210" s="63"/>
      <c r="F210" s="74"/>
      <c r="G210" s="2"/>
      <c r="H210" s="2"/>
      <c r="I210" s="2"/>
      <c r="J210" s="37"/>
    </row>
    <row r="211" spans="2:10">
      <c r="B211" s="2"/>
      <c r="C211" s="93"/>
      <c r="D211" s="2"/>
      <c r="E211" s="63"/>
      <c r="F211" s="74"/>
      <c r="G211" s="2"/>
      <c r="H211" s="2"/>
      <c r="I211" s="2"/>
      <c r="J211" s="37"/>
    </row>
    <row r="212" spans="2:10">
      <c r="B212" s="2"/>
      <c r="C212" s="93"/>
      <c r="D212" s="2"/>
      <c r="E212" s="63"/>
      <c r="F212" s="74"/>
      <c r="G212" s="2"/>
      <c r="H212" s="2"/>
      <c r="I212" s="2"/>
      <c r="J212" s="37"/>
    </row>
    <row r="213" spans="2:10">
      <c r="B213" s="2"/>
      <c r="C213" s="93"/>
      <c r="D213" s="2"/>
      <c r="E213" s="63"/>
      <c r="F213" s="74"/>
      <c r="G213" s="2"/>
      <c r="H213" s="2"/>
      <c r="I213" s="2"/>
      <c r="J213" s="37"/>
    </row>
    <row r="214" spans="2:10">
      <c r="B214" s="2"/>
      <c r="C214" s="93"/>
      <c r="D214" s="2"/>
      <c r="E214" s="63"/>
      <c r="F214" s="74"/>
      <c r="G214" s="2"/>
      <c r="H214" s="2"/>
      <c r="I214" s="2"/>
      <c r="J214" s="37"/>
    </row>
    <row r="215" spans="2:10">
      <c r="B215" s="2"/>
      <c r="C215" s="93"/>
      <c r="D215" s="2"/>
      <c r="E215" s="63"/>
      <c r="F215" s="74"/>
      <c r="G215" s="2"/>
      <c r="H215" s="2"/>
      <c r="I215" s="2"/>
      <c r="J215" s="37"/>
    </row>
    <row r="216" spans="2:10">
      <c r="B216" s="2"/>
      <c r="C216" s="93"/>
      <c r="D216" s="2"/>
      <c r="E216" s="63"/>
      <c r="F216" s="74"/>
      <c r="G216" s="2"/>
      <c r="H216" s="2"/>
      <c r="I216" s="2"/>
      <c r="J216" s="37"/>
    </row>
    <row r="217" spans="2:10">
      <c r="B217" s="2"/>
      <c r="C217" s="93"/>
      <c r="D217" s="2"/>
      <c r="E217" s="63"/>
      <c r="F217" s="74"/>
      <c r="G217" s="2"/>
      <c r="H217" s="2"/>
      <c r="I217" s="2"/>
      <c r="J217" s="37"/>
    </row>
    <row r="218" spans="2:10">
      <c r="B218" s="2"/>
      <c r="C218" s="93"/>
      <c r="D218" s="2"/>
      <c r="E218" s="63"/>
      <c r="F218" s="74"/>
      <c r="G218" s="2"/>
      <c r="H218" s="2"/>
      <c r="I218" s="2"/>
      <c r="J218" s="37"/>
    </row>
    <row r="219" spans="2:10">
      <c r="B219" s="2"/>
      <c r="C219" s="93"/>
      <c r="D219" s="2"/>
      <c r="E219" s="63"/>
      <c r="F219" s="74"/>
      <c r="G219" s="2"/>
      <c r="H219" s="2"/>
      <c r="I219" s="2"/>
      <c r="J219" s="37"/>
    </row>
    <row r="220" spans="2:10">
      <c r="B220" s="2"/>
      <c r="C220" s="93"/>
      <c r="D220" s="2"/>
      <c r="E220" s="63"/>
      <c r="F220" s="74"/>
      <c r="G220" s="2"/>
      <c r="H220" s="2"/>
      <c r="I220" s="2"/>
      <c r="J220" s="37"/>
    </row>
    <row r="221" spans="2:10">
      <c r="B221" s="2"/>
      <c r="C221" s="93"/>
      <c r="D221" s="2"/>
      <c r="E221" s="63"/>
      <c r="F221" s="74"/>
      <c r="G221" s="2"/>
      <c r="H221" s="2"/>
      <c r="I221" s="2"/>
      <c r="J221" s="37"/>
    </row>
    <row r="222" spans="2:10">
      <c r="B222" s="2"/>
      <c r="C222" s="93"/>
      <c r="D222" s="2"/>
      <c r="E222" s="63"/>
      <c r="F222" s="74"/>
      <c r="G222" s="2"/>
      <c r="H222" s="2"/>
      <c r="I222" s="2"/>
      <c r="J222" s="37"/>
    </row>
    <row r="223" spans="2:10">
      <c r="B223" s="2"/>
      <c r="C223" s="93"/>
      <c r="D223" s="2"/>
      <c r="E223" s="63"/>
      <c r="F223" s="74"/>
      <c r="G223" s="2"/>
      <c r="H223" s="2"/>
      <c r="I223" s="2"/>
      <c r="J223" s="37"/>
    </row>
    <row r="224" spans="2:10">
      <c r="B224" s="2"/>
      <c r="C224" s="93"/>
      <c r="D224" s="2"/>
      <c r="E224" s="63"/>
      <c r="F224" s="74"/>
      <c r="G224" s="2"/>
      <c r="H224" s="2"/>
      <c r="I224" s="2"/>
      <c r="J224" s="37"/>
    </row>
    <row r="225" spans="2:10">
      <c r="B225" s="2"/>
      <c r="C225" s="93"/>
      <c r="D225" s="2"/>
      <c r="E225" s="63"/>
      <c r="F225" s="74"/>
      <c r="G225" s="2"/>
      <c r="H225" s="2"/>
      <c r="I225" s="2"/>
      <c r="J225" s="37"/>
    </row>
    <row r="226" spans="2:10">
      <c r="B226" s="2"/>
      <c r="C226" s="93"/>
      <c r="D226" s="2"/>
      <c r="E226" s="63"/>
      <c r="F226" s="74"/>
      <c r="G226" s="2"/>
      <c r="H226" s="2"/>
      <c r="I226" s="2"/>
      <c r="J226" s="37"/>
    </row>
    <row r="227" spans="2:10">
      <c r="B227" s="2"/>
      <c r="C227" s="93"/>
      <c r="D227" s="2"/>
      <c r="E227" s="63"/>
      <c r="F227" s="74"/>
      <c r="G227" s="2"/>
      <c r="H227" s="2"/>
      <c r="I227" s="2"/>
      <c r="J227" s="37"/>
    </row>
    <row r="228" spans="2:10">
      <c r="B228" s="2"/>
      <c r="C228" s="93"/>
      <c r="D228" s="2"/>
      <c r="E228" s="63"/>
      <c r="F228" s="74"/>
      <c r="G228" s="2"/>
      <c r="H228" s="2"/>
      <c r="I228" s="2"/>
      <c r="J228" s="37"/>
    </row>
    <row r="229" spans="2:10">
      <c r="B229" s="2"/>
      <c r="C229" s="93"/>
      <c r="D229" s="2"/>
      <c r="E229" s="63"/>
      <c r="F229" s="74"/>
      <c r="G229" s="2"/>
      <c r="H229" s="2"/>
      <c r="I229" s="2"/>
      <c r="J229" s="37"/>
    </row>
    <row r="230" spans="2:10">
      <c r="B230" s="2"/>
      <c r="C230" s="93"/>
      <c r="D230" s="2"/>
      <c r="E230" s="63"/>
      <c r="F230" s="74"/>
      <c r="G230" s="2"/>
      <c r="H230" s="2"/>
      <c r="I230" s="2"/>
      <c r="J230" s="37"/>
    </row>
    <row r="231" spans="2:10">
      <c r="B231" s="2"/>
      <c r="C231" s="93"/>
      <c r="D231" s="2"/>
      <c r="E231" s="63"/>
      <c r="F231" s="74"/>
      <c r="G231" s="2"/>
      <c r="H231" s="2"/>
      <c r="I231" s="2"/>
      <c r="J231" s="37"/>
    </row>
    <row r="232" spans="2:10">
      <c r="B232" s="2"/>
      <c r="C232" s="93"/>
      <c r="D232" s="2"/>
      <c r="E232" s="63"/>
      <c r="F232" s="74"/>
      <c r="G232" s="2"/>
      <c r="H232" s="2"/>
      <c r="I232" s="2"/>
      <c r="J232" s="37"/>
    </row>
    <row r="233" spans="2:10">
      <c r="B233" s="2"/>
      <c r="C233" s="93"/>
      <c r="D233" s="2"/>
      <c r="E233" s="63"/>
      <c r="F233" s="74"/>
      <c r="G233" s="2"/>
      <c r="H233" s="2"/>
      <c r="I233" s="2"/>
      <c r="J233" s="37"/>
    </row>
    <row r="234" spans="2:10">
      <c r="B234" s="2"/>
      <c r="C234" s="93"/>
      <c r="D234" s="2"/>
      <c r="E234" s="63"/>
      <c r="F234" s="74"/>
      <c r="G234" s="2"/>
      <c r="H234" s="2"/>
      <c r="I234" s="2"/>
      <c r="J234" s="37"/>
    </row>
    <row r="235" spans="2:10">
      <c r="B235" s="2"/>
      <c r="C235" s="93"/>
      <c r="D235" s="2"/>
      <c r="E235" s="63"/>
      <c r="F235" s="74"/>
      <c r="G235" s="2"/>
      <c r="H235" s="2"/>
      <c r="I235" s="2"/>
      <c r="J235" s="37"/>
    </row>
    <row r="236" spans="2:10">
      <c r="B236" s="2"/>
      <c r="C236" s="93"/>
      <c r="D236" s="2"/>
      <c r="E236" s="63"/>
      <c r="F236" s="74"/>
      <c r="G236" s="2"/>
      <c r="H236" s="2"/>
      <c r="I236" s="2"/>
      <c r="J236" s="37"/>
    </row>
    <row r="237" spans="2:10">
      <c r="B237" s="2"/>
      <c r="C237" s="93"/>
      <c r="D237" s="2"/>
      <c r="E237" s="63"/>
      <c r="F237" s="74"/>
      <c r="G237" s="2"/>
      <c r="H237" s="2"/>
      <c r="I237" s="2"/>
      <c r="J237" s="37"/>
    </row>
    <row r="238" spans="2:10">
      <c r="B238" s="2"/>
      <c r="C238" s="93"/>
      <c r="D238" s="2"/>
      <c r="E238" s="63"/>
      <c r="F238" s="74"/>
      <c r="G238" s="2"/>
      <c r="H238" s="2"/>
      <c r="I238" s="2"/>
      <c r="J238" s="37"/>
    </row>
    <row r="239" spans="2:10">
      <c r="B239" s="2"/>
      <c r="C239" s="93"/>
      <c r="D239" s="2"/>
      <c r="E239" s="63"/>
      <c r="F239" s="74"/>
      <c r="G239" s="2"/>
      <c r="H239" s="2"/>
      <c r="I239" s="2"/>
      <c r="J239" s="37"/>
    </row>
    <row r="240" spans="2:10">
      <c r="B240" s="2"/>
      <c r="C240" s="93"/>
      <c r="D240" s="2"/>
      <c r="E240" s="63"/>
      <c r="F240" s="74"/>
      <c r="G240" s="2"/>
      <c r="H240" s="2"/>
      <c r="I240" s="2"/>
      <c r="J240" s="37"/>
    </row>
    <row r="241" spans="2:10">
      <c r="B241" s="2"/>
      <c r="C241" s="93"/>
      <c r="D241" s="2"/>
      <c r="E241" s="63"/>
      <c r="F241" s="74"/>
      <c r="G241" s="2"/>
      <c r="H241" s="2"/>
      <c r="I241" s="2"/>
      <c r="J241" s="37"/>
    </row>
    <row r="242" spans="2:10">
      <c r="B242" s="2"/>
      <c r="C242" s="93"/>
      <c r="D242" s="2"/>
      <c r="E242" s="63"/>
      <c r="F242" s="74"/>
      <c r="G242" s="2"/>
      <c r="H242" s="2"/>
      <c r="I242" s="2"/>
      <c r="J242" s="37"/>
    </row>
    <row r="243" spans="2:10">
      <c r="B243" s="2"/>
      <c r="C243" s="93"/>
      <c r="D243" s="2"/>
      <c r="E243" s="63"/>
      <c r="F243" s="74"/>
      <c r="G243" s="2"/>
      <c r="H243" s="2"/>
      <c r="I243" s="2"/>
      <c r="J243" s="37"/>
    </row>
    <row r="244" spans="2:10">
      <c r="B244" s="2"/>
      <c r="C244" s="93"/>
      <c r="D244" s="2"/>
      <c r="E244" s="63"/>
      <c r="F244" s="74"/>
      <c r="G244" s="2"/>
      <c r="H244" s="2"/>
      <c r="I244" s="2"/>
      <c r="J244" s="37"/>
    </row>
    <row r="245" spans="2:10">
      <c r="B245" s="2"/>
      <c r="C245" s="93"/>
      <c r="D245" s="2"/>
      <c r="E245" s="63"/>
      <c r="F245" s="74"/>
      <c r="G245" s="2"/>
      <c r="H245" s="2"/>
      <c r="I245" s="2"/>
      <c r="J245" s="37"/>
    </row>
    <row r="246" spans="2:10">
      <c r="B246" s="2"/>
      <c r="C246" s="93"/>
      <c r="D246" s="2"/>
      <c r="E246" s="63"/>
      <c r="F246" s="74"/>
      <c r="G246" s="2"/>
      <c r="H246" s="2"/>
      <c r="I246" s="2"/>
      <c r="J246" s="37"/>
    </row>
    <row r="247" spans="2:10">
      <c r="B247" s="2"/>
      <c r="C247" s="93"/>
      <c r="D247" s="2"/>
      <c r="E247" s="63"/>
      <c r="F247" s="74"/>
      <c r="G247" s="2"/>
      <c r="H247" s="2"/>
      <c r="I247" s="2"/>
      <c r="J247" s="37"/>
    </row>
    <row r="248" spans="2:10">
      <c r="B248" s="2"/>
      <c r="C248" s="93"/>
      <c r="D248" s="2"/>
      <c r="E248" s="63"/>
      <c r="F248" s="74"/>
      <c r="G248" s="2"/>
      <c r="H248" s="2"/>
      <c r="I248" s="2"/>
      <c r="J248" s="37"/>
    </row>
    <row r="249" spans="2:10">
      <c r="B249" s="2"/>
      <c r="C249" s="93"/>
      <c r="D249" s="2"/>
      <c r="E249" s="63"/>
      <c r="F249" s="74"/>
      <c r="G249" s="2"/>
      <c r="H249" s="2"/>
      <c r="I249" s="2"/>
      <c r="J249" s="37"/>
    </row>
    <row r="250" spans="2:10">
      <c r="B250" s="2"/>
      <c r="C250" s="93"/>
      <c r="D250" s="2"/>
      <c r="E250" s="63"/>
      <c r="F250" s="74"/>
      <c r="G250" s="2"/>
      <c r="H250" s="2"/>
      <c r="I250" s="2"/>
      <c r="J250" s="37"/>
    </row>
    <row r="251" spans="2:10">
      <c r="B251" s="2"/>
      <c r="C251" s="93"/>
      <c r="D251" s="2"/>
      <c r="E251" s="63"/>
      <c r="F251" s="74"/>
      <c r="G251" s="2"/>
      <c r="H251" s="2"/>
      <c r="I251" s="2"/>
      <c r="J251" s="37"/>
    </row>
    <row r="252" spans="2:10">
      <c r="B252" s="2"/>
      <c r="C252" s="93"/>
      <c r="D252" s="2"/>
      <c r="E252" s="63"/>
      <c r="F252" s="74"/>
      <c r="G252" s="2"/>
      <c r="H252" s="2"/>
      <c r="I252" s="2"/>
      <c r="J252" s="37"/>
    </row>
    <row r="253" spans="2:10">
      <c r="B253" s="2"/>
      <c r="C253" s="93"/>
      <c r="D253" s="2"/>
      <c r="E253" s="63"/>
      <c r="F253" s="74"/>
      <c r="G253" s="2"/>
      <c r="H253" s="2"/>
      <c r="I253" s="2"/>
      <c r="J253" s="37"/>
    </row>
    <row r="254" spans="2:10">
      <c r="B254" s="2"/>
      <c r="C254" s="93"/>
      <c r="D254" s="2"/>
      <c r="E254" s="63"/>
      <c r="F254" s="74"/>
      <c r="G254" s="2"/>
      <c r="H254" s="2"/>
      <c r="I254" s="2"/>
      <c r="J254" s="37"/>
    </row>
    <row r="255" spans="2:10">
      <c r="B255" s="2"/>
      <c r="C255" s="93"/>
      <c r="D255" s="2"/>
      <c r="E255" s="63"/>
      <c r="F255" s="74"/>
      <c r="G255" s="2"/>
      <c r="H255" s="2"/>
      <c r="I255" s="2"/>
      <c r="J255" s="37"/>
    </row>
    <row r="256" spans="2:10">
      <c r="B256" s="2"/>
      <c r="C256" s="93"/>
      <c r="D256" s="2"/>
      <c r="E256" s="63"/>
      <c r="F256" s="74"/>
      <c r="G256" s="2"/>
      <c r="H256" s="2"/>
      <c r="I256" s="2"/>
      <c r="J256" s="37"/>
    </row>
    <row r="257" spans="2:10">
      <c r="B257" s="2"/>
      <c r="C257" s="93"/>
      <c r="D257" s="2"/>
      <c r="E257" s="63"/>
      <c r="F257" s="74"/>
      <c r="G257" s="2"/>
      <c r="H257" s="2"/>
      <c r="I257" s="2"/>
      <c r="J257" s="37"/>
    </row>
    <row r="258" spans="2:10">
      <c r="B258" s="2"/>
      <c r="C258" s="93"/>
      <c r="D258" s="2"/>
      <c r="E258" s="63"/>
      <c r="F258" s="74"/>
      <c r="G258" s="2"/>
      <c r="H258" s="2"/>
      <c r="I258" s="2"/>
      <c r="J258" s="37"/>
    </row>
    <row r="259" spans="2:10">
      <c r="B259" s="2"/>
      <c r="C259" s="93"/>
      <c r="D259" s="2"/>
      <c r="E259" s="63"/>
      <c r="F259" s="74"/>
      <c r="G259" s="2"/>
      <c r="H259" s="2"/>
      <c r="I259" s="2"/>
      <c r="J259" s="37"/>
    </row>
    <row r="260" spans="2:10">
      <c r="B260" s="2"/>
      <c r="C260" s="93"/>
      <c r="D260" s="2"/>
      <c r="E260" s="63"/>
      <c r="F260" s="74"/>
      <c r="G260" s="2"/>
      <c r="H260" s="2"/>
      <c r="I260" s="2"/>
      <c r="J260" s="37"/>
    </row>
    <row r="261" spans="2:10">
      <c r="B261" s="2"/>
      <c r="C261" s="93"/>
      <c r="D261" s="2"/>
      <c r="E261" s="63"/>
      <c r="F261" s="74"/>
      <c r="G261" s="2"/>
      <c r="H261" s="2"/>
      <c r="I261" s="2"/>
      <c r="J261" s="37"/>
    </row>
    <row r="262" spans="2:10">
      <c r="B262" s="2"/>
      <c r="C262" s="93"/>
      <c r="D262" s="2"/>
      <c r="E262" s="63"/>
      <c r="F262" s="74"/>
      <c r="G262" s="2"/>
      <c r="H262" s="2"/>
      <c r="I262" s="2"/>
      <c r="J262" s="37"/>
    </row>
    <row r="263" spans="2:10">
      <c r="B263" s="2"/>
      <c r="C263" s="93"/>
      <c r="D263" s="2"/>
      <c r="E263" s="63"/>
      <c r="F263" s="74"/>
      <c r="G263" s="2"/>
      <c r="H263" s="2"/>
      <c r="I263" s="2"/>
      <c r="J263" s="37"/>
    </row>
    <row r="264" spans="2:10">
      <c r="B264" s="2"/>
      <c r="C264" s="93"/>
      <c r="D264" s="2"/>
      <c r="E264" s="63"/>
      <c r="F264" s="74"/>
      <c r="G264" s="2"/>
      <c r="H264" s="2"/>
      <c r="I264" s="2"/>
      <c r="J264" s="37"/>
    </row>
    <row r="265" spans="2:10">
      <c r="B265" s="2"/>
      <c r="C265" s="93"/>
      <c r="D265" s="2"/>
      <c r="E265" s="63"/>
      <c r="F265" s="74"/>
      <c r="G265" s="2"/>
      <c r="H265" s="2"/>
      <c r="I265" s="2"/>
      <c r="J265" s="37"/>
    </row>
    <row r="266" spans="2:10">
      <c r="B266" s="2"/>
      <c r="C266" s="93"/>
      <c r="D266" s="2"/>
      <c r="E266" s="63"/>
      <c r="F266" s="74"/>
      <c r="G266" s="2"/>
      <c r="H266" s="2"/>
      <c r="I266" s="2"/>
      <c r="J266" s="37"/>
    </row>
    <row r="267" spans="2:10">
      <c r="B267" s="2"/>
      <c r="C267" s="93"/>
      <c r="D267" s="2"/>
      <c r="E267" s="63"/>
      <c r="F267" s="74"/>
      <c r="G267" s="2"/>
      <c r="H267" s="2"/>
      <c r="I267" s="2"/>
      <c r="J267" s="37"/>
    </row>
    <row r="268" spans="2:10">
      <c r="B268" s="2"/>
      <c r="C268" s="93"/>
      <c r="D268" s="2"/>
      <c r="E268" s="63"/>
      <c r="F268" s="74"/>
      <c r="G268" s="2"/>
      <c r="H268" s="2"/>
      <c r="I268" s="2"/>
      <c r="J268" s="37"/>
    </row>
    <row r="269" spans="2:10">
      <c r="B269" s="2"/>
      <c r="C269" s="93"/>
      <c r="D269" s="2"/>
      <c r="E269" s="63"/>
      <c r="F269" s="74"/>
      <c r="G269" s="2"/>
      <c r="H269" s="2"/>
      <c r="I269" s="2"/>
      <c r="J269" s="37"/>
    </row>
    <row r="270" spans="2:10">
      <c r="B270" s="2"/>
      <c r="C270" s="93"/>
      <c r="D270" s="2"/>
      <c r="E270" s="63"/>
      <c r="F270" s="74"/>
      <c r="G270" s="2"/>
      <c r="H270" s="2"/>
      <c r="I270" s="2"/>
      <c r="J270" s="37"/>
    </row>
    <row r="271" spans="2:10">
      <c r="B271" s="2"/>
      <c r="C271" s="93"/>
      <c r="D271" s="2"/>
      <c r="E271" s="63"/>
      <c r="F271" s="74"/>
      <c r="G271" s="2"/>
      <c r="H271" s="2"/>
      <c r="I271" s="2"/>
      <c r="J271" s="37"/>
    </row>
    <row r="272" spans="2:10">
      <c r="B272" s="2"/>
      <c r="C272" s="93"/>
      <c r="D272" s="2"/>
      <c r="E272" s="63"/>
      <c r="F272" s="74"/>
      <c r="G272" s="2"/>
      <c r="H272" s="2"/>
      <c r="I272" s="2"/>
      <c r="J272" s="37"/>
    </row>
    <row r="273" spans="2:10">
      <c r="B273" s="2"/>
      <c r="C273" s="93"/>
      <c r="D273" s="2"/>
      <c r="E273" s="63"/>
      <c r="F273" s="74"/>
      <c r="G273" s="2"/>
      <c r="H273" s="2"/>
      <c r="I273" s="2"/>
      <c r="J273" s="37"/>
    </row>
    <row r="274" spans="2:10">
      <c r="B274" s="2"/>
      <c r="C274" s="93"/>
      <c r="D274" s="2"/>
      <c r="E274" s="63"/>
      <c r="F274" s="74"/>
      <c r="G274" s="2"/>
      <c r="H274" s="2"/>
      <c r="I274" s="2"/>
      <c r="J274" s="37"/>
    </row>
    <row r="275" spans="2:10">
      <c r="B275" s="2"/>
      <c r="C275" s="93"/>
      <c r="D275" s="2"/>
      <c r="E275" s="63"/>
      <c r="F275" s="74"/>
      <c r="G275" s="2"/>
      <c r="H275" s="2"/>
      <c r="I275" s="2"/>
      <c r="J275" s="37"/>
    </row>
    <row r="276" spans="2:10">
      <c r="B276" s="2"/>
      <c r="C276" s="93"/>
      <c r="D276" s="2"/>
      <c r="E276" s="63"/>
      <c r="F276" s="74"/>
      <c r="G276" s="2"/>
      <c r="H276" s="2"/>
      <c r="I276" s="2"/>
      <c r="J276" s="37"/>
    </row>
    <row r="277" spans="2:10">
      <c r="B277" s="2"/>
      <c r="C277" s="93"/>
      <c r="D277" s="2"/>
      <c r="E277" s="63"/>
      <c r="F277" s="74"/>
      <c r="G277" s="2"/>
      <c r="H277" s="2"/>
      <c r="I277" s="2"/>
      <c r="J277" s="37"/>
    </row>
    <row r="278" spans="2:10">
      <c r="B278" s="2"/>
      <c r="C278" s="93"/>
      <c r="D278" s="2"/>
      <c r="E278" s="63"/>
      <c r="F278" s="74"/>
      <c r="G278" s="2"/>
      <c r="H278" s="2"/>
      <c r="I278" s="2"/>
      <c r="J278" s="37"/>
    </row>
    <row r="279" spans="2:10">
      <c r="B279" s="2"/>
      <c r="C279" s="93"/>
      <c r="D279" s="2"/>
      <c r="E279" s="63"/>
      <c r="F279" s="74"/>
      <c r="G279" s="2"/>
      <c r="H279" s="2"/>
      <c r="I279" s="2"/>
      <c r="J279" s="37"/>
    </row>
    <row r="280" spans="2:10">
      <c r="B280" s="2"/>
      <c r="C280" s="93"/>
      <c r="D280" s="2"/>
      <c r="E280" s="63"/>
      <c r="F280" s="74"/>
      <c r="G280" s="2"/>
      <c r="H280" s="2"/>
      <c r="I280" s="2"/>
      <c r="J280" s="37"/>
    </row>
    <row r="281" spans="2:10">
      <c r="B281" s="2"/>
      <c r="C281" s="93"/>
      <c r="D281" s="2"/>
      <c r="E281" s="63"/>
      <c r="F281" s="74"/>
      <c r="G281" s="2"/>
      <c r="H281" s="2"/>
      <c r="I281" s="2"/>
      <c r="J281" s="37"/>
    </row>
    <row r="282" spans="2:10">
      <c r="B282" s="2"/>
      <c r="C282" s="93"/>
      <c r="D282" s="2"/>
      <c r="E282" s="63"/>
      <c r="F282" s="74"/>
      <c r="G282" s="2"/>
      <c r="H282" s="2"/>
      <c r="I282" s="2"/>
      <c r="J282" s="37"/>
    </row>
    <row r="283" spans="2:10">
      <c r="B283" s="2"/>
      <c r="C283" s="93"/>
      <c r="D283" s="2"/>
      <c r="E283" s="63"/>
      <c r="F283" s="74"/>
      <c r="G283" s="2"/>
      <c r="H283" s="2"/>
      <c r="I283" s="2"/>
      <c r="J283" s="37"/>
    </row>
    <row r="284" spans="2:10">
      <c r="B284" s="2"/>
      <c r="C284" s="93"/>
      <c r="D284" s="2"/>
      <c r="E284" s="63"/>
      <c r="F284" s="74"/>
      <c r="G284" s="2"/>
      <c r="H284" s="2"/>
      <c r="I284" s="2"/>
      <c r="J284" s="37"/>
    </row>
    <row r="285" spans="2:10">
      <c r="B285" s="2"/>
      <c r="C285" s="93"/>
      <c r="D285" s="2"/>
      <c r="E285" s="63"/>
      <c r="F285" s="74"/>
      <c r="G285" s="2"/>
      <c r="H285" s="2"/>
      <c r="I285" s="2"/>
      <c r="J285" s="37"/>
    </row>
    <row r="286" spans="2:10">
      <c r="B286" s="2"/>
      <c r="C286" s="93"/>
      <c r="D286" s="2"/>
      <c r="E286" s="63"/>
      <c r="F286" s="74"/>
      <c r="G286" s="2"/>
      <c r="H286" s="2"/>
      <c r="I286" s="2"/>
      <c r="J286" s="37"/>
    </row>
    <row r="287" spans="2:10">
      <c r="B287" s="2"/>
      <c r="C287" s="93"/>
      <c r="D287" s="2"/>
      <c r="E287" s="63"/>
      <c r="F287" s="74"/>
      <c r="G287" s="2"/>
      <c r="H287" s="2"/>
      <c r="I287" s="2"/>
      <c r="J287" s="37"/>
    </row>
    <row r="288" spans="2:10">
      <c r="B288" s="2"/>
      <c r="C288" s="93"/>
      <c r="D288" s="2"/>
      <c r="E288" s="63"/>
      <c r="F288" s="74"/>
      <c r="G288" s="2"/>
      <c r="H288" s="2"/>
      <c r="I288" s="2"/>
      <c r="J288" s="37"/>
    </row>
    <row r="289" spans="2:10">
      <c r="B289" s="2"/>
      <c r="C289" s="93"/>
      <c r="D289" s="2"/>
      <c r="E289" s="63"/>
      <c r="F289" s="74"/>
      <c r="G289" s="2"/>
      <c r="H289" s="2"/>
      <c r="I289" s="2"/>
      <c r="J289" s="37"/>
    </row>
    <row r="290" spans="2:10">
      <c r="B290" s="2"/>
      <c r="C290" s="93"/>
      <c r="D290" s="2"/>
      <c r="E290" s="63"/>
      <c r="F290" s="74"/>
      <c r="G290" s="2"/>
      <c r="H290" s="2"/>
      <c r="I290" s="2"/>
      <c r="J290" s="37"/>
    </row>
    <row r="291" spans="2:10">
      <c r="B291" s="2"/>
      <c r="C291" s="93"/>
      <c r="D291" s="2"/>
      <c r="E291" s="63"/>
      <c r="F291" s="74"/>
      <c r="G291" s="2"/>
      <c r="H291" s="2"/>
      <c r="I291" s="2"/>
      <c r="J291" s="37"/>
    </row>
    <row r="292" spans="2:10">
      <c r="B292" s="2"/>
      <c r="C292" s="93"/>
      <c r="D292" s="2"/>
      <c r="E292" s="63"/>
      <c r="F292" s="74"/>
      <c r="G292" s="2"/>
      <c r="H292" s="2"/>
      <c r="I292" s="2"/>
      <c r="J292" s="37"/>
    </row>
    <row r="293" spans="2:10">
      <c r="B293" s="2"/>
      <c r="C293" s="93"/>
      <c r="D293" s="2"/>
      <c r="E293" s="63"/>
      <c r="F293" s="74"/>
      <c r="G293" s="2"/>
      <c r="H293" s="2"/>
      <c r="I293" s="2"/>
      <c r="J293" s="37"/>
    </row>
    <row r="294" spans="2:10">
      <c r="B294" s="2"/>
      <c r="C294" s="93"/>
      <c r="D294" s="2"/>
      <c r="E294" s="63"/>
      <c r="F294" s="74"/>
      <c r="G294" s="2"/>
      <c r="H294" s="2"/>
      <c r="I294" s="2"/>
      <c r="J294" s="37"/>
    </row>
    <row r="295" spans="2:10">
      <c r="B295" s="2"/>
      <c r="C295" s="93"/>
      <c r="D295" s="2"/>
      <c r="E295" s="63"/>
      <c r="F295" s="74"/>
      <c r="G295" s="2"/>
      <c r="H295" s="2"/>
      <c r="I295" s="2"/>
      <c r="J295" s="37"/>
    </row>
    <row r="296" spans="2:10">
      <c r="B296" s="2"/>
      <c r="C296" s="93"/>
      <c r="D296" s="2"/>
      <c r="E296" s="63"/>
      <c r="F296" s="74"/>
      <c r="G296" s="2"/>
      <c r="H296" s="2"/>
      <c r="I296" s="2"/>
      <c r="J296" s="37"/>
    </row>
    <row r="297" spans="2:10">
      <c r="B297" s="2"/>
      <c r="C297" s="93"/>
      <c r="D297" s="2"/>
      <c r="E297" s="63"/>
      <c r="F297" s="74"/>
      <c r="G297" s="2"/>
      <c r="H297" s="2"/>
      <c r="I297" s="2"/>
      <c r="J297" s="37"/>
    </row>
    <row r="298" spans="2:10">
      <c r="B298" s="2"/>
      <c r="C298" s="93"/>
      <c r="D298" s="2"/>
      <c r="E298" s="63"/>
      <c r="F298" s="74"/>
      <c r="G298" s="2"/>
      <c r="H298" s="2"/>
      <c r="I298" s="2"/>
      <c r="J298" s="37"/>
    </row>
    <row r="299" spans="2:10">
      <c r="B299" s="2"/>
      <c r="C299" s="93"/>
      <c r="D299" s="2"/>
      <c r="E299" s="63"/>
      <c r="F299" s="74"/>
      <c r="G299" s="2"/>
      <c r="H299" s="2"/>
      <c r="I299" s="2"/>
      <c r="J299" s="37"/>
    </row>
    <row r="300" spans="2:10">
      <c r="B300" s="2"/>
      <c r="C300" s="93"/>
      <c r="D300" s="2"/>
      <c r="E300" s="63"/>
      <c r="F300" s="74"/>
      <c r="G300" s="2"/>
      <c r="H300" s="2"/>
      <c r="I300" s="2"/>
      <c r="J300" s="37"/>
    </row>
    <row r="301" spans="2:10">
      <c r="B301" s="2"/>
      <c r="C301" s="93"/>
      <c r="D301" s="2"/>
      <c r="E301" s="63"/>
      <c r="F301" s="74"/>
      <c r="G301" s="2"/>
      <c r="H301" s="2"/>
      <c r="I301" s="2"/>
      <c r="J301" s="37"/>
    </row>
    <row r="302" spans="2:10">
      <c r="B302" s="2"/>
      <c r="C302" s="93"/>
      <c r="D302" s="2"/>
      <c r="E302" s="63"/>
      <c r="F302" s="74"/>
      <c r="G302" s="2"/>
      <c r="H302" s="2"/>
      <c r="I302" s="2"/>
      <c r="J302" s="37"/>
    </row>
    <row r="303" spans="2:10">
      <c r="B303" s="2"/>
      <c r="C303" s="93"/>
      <c r="D303" s="2"/>
      <c r="E303" s="63"/>
      <c r="F303" s="74"/>
      <c r="G303" s="2"/>
      <c r="H303" s="2"/>
      <c r="I303" s="2"/>
      <c r="J303" s="37"/>
    </row>
    <row r="304" spans="2:10">
      <c r="B304" s="2"/>
      <c r="C304" s="93"/>
      <c r="D304" s="2"/>
      <c r="E304" s="63"/>
      <c r="F304" s="74"/>
      <c r="G304" s="2"/>
      <c r="H304" s="2"/>
      <c r="I304" s="2"/>
      <c r="J304" s="37"/>
    </row>
    <row r="305" spans="2:10">
      <c r="B305" s="2"/>
      <c r="C305" s="93"/>
      <c r="D305" s="2"/>
      <c r="E305" s="63"/>
      <c r="F305" s="74"/>
      <c r="G305" s="2"/>
      <c r="H305" s="2"/>
      <c r="I305" s="2"/>
      <c r="J305" s="37"/>
    </row>
    <row r="306" spans="2:10">
      <c r="B306" s="2"/>
      <c r="C306" s="93"/>
      <c r="D306" s="2"/>
      <c r="E306" s="63"/>
      <c r="F306" s="74"/>
      <c r="G306" s="2"/>
      <c r="H306" s="2"/>
      <c r="I306" s="2"/>
      <c r="J306" s="37"/>
    </row>
    <row r="307" spans="2:10">
      <c r="B307" s="2"/>
      <c r="C307" s="93"/>
      <c r="D307" s="2"/>
      <c r="E307" s="63"/>
      <c r="F307" s="74"/>
      <c r="G307" s="2"/>
      <c r="H307" s="2"/>
      <c r="I307" s="2"/>
      <c r="J307" s="37"/>
    </row>
    <row r="308" spans="2:10">
      <c r="B308" s="2"/>
      <c r="C308" s="93"/>
      <c r="D308" s="2"/>
      <c r="E308" s="63"/>
      <c r="F308" s="74"/>
      <c r="G308" s="2"/>
      <c r="H308" s="2"/>
      <c r="I308" s="2"/>
      <c r="J308" s="37"/>
    </row>
    <row r="309" spans="2:10">
      <c r="B309" s="2"/>
      <c r="C309" s="93"/>
      <c r="D309" s="2"/>
      <c r="E309" s="63"/>
      <c r="F309" s="74"/>
      <c r="G309" s="2"/>
      <c r="H309" s="2"/>
      <c r="I309" s="2"/>
      <c r="J309" s="37"/>
    </row>
    <row r="310" spans="2:10">
      <c r="B310" s="2"/>
      <c r="C310" s="93"/>
      <c r="D310" s="2"/>
      <c r="E310" s="63"/>
      <c r="F310" s="74"/>
      <c r="G310" s="2"/>
      <c r="H310" s="2"/>
      <c r="I310" s="2"/>
      <c r="J310" s="37"/>
    </row>
    <row r="311" spans="2:10">
      <c r="B311" s="2"/>
      <c r="C311" s="93"/>
      <c r="D311" s="2"/>
      <c r="E311" s="63"/>
      <c r="F311" s="74"/>
      <c r="G311" s="2"/>
      <c r="H311" s="2"/>
      <c r="I311" s="2"/>
      <c r="J311" s="37"/>
    </row>
    <row r="312" spans="2:10">
      <c r="B312" s="2"/>
      <c r="C312" s="93"/>
      <c r="D312" s="2"/>
      <c r="E312" s="63"/>
      <c r="F312" s="74"/>
      <c r="G312" s="2"/>
      <c r="H312" s="2"/>
      <c r="I312" s="2"/>
      <c r="J312" s="37"/>
    </row>
    <row r="313" spans="2:10">
      <c r="B313" s="2"/>
      <c r="C313" s="93"/>
      <c r="D313" s="2"/>
      <c r="E313" s="63"/>
      <c r="F313" s="74"/>
      <c r="G313" s="2"/>
      <c r="H313" s="2"/>
      <c r="I313" s="2"/>
      <c r="J313" s="37"/>
    </row>
    <row r="314" spans="2:10">
      <c r="B314" s="2"/>
      <c r="C314" s="93"/>
      <c r="D314" s="2"/>
      <c r="E314" s="63"/>
      <c r="F314" s="74"/>
      <c r="G314" s="2"/>
      <c r="H314" s="2"/>
      <c r="I314" s="2"/>
      <c r="J314" s="37"/>
    </row>
    <row r="315" spans="2:10">
      <c r="B315" s="2"/>
      <c r="C315" s="93"/>
      <c r="D315" s="2"/>
      <c r="E315" s="63"/>
      <c r="F315" s="74"/>
      <c r="G315" s="2"/>
      <c r="H315" s="2"/>
      <c r="I315" s="2"/>
      <c r="J315" s="37"/>
    </row>
    <row r="316" spans="2:10">
      <c r="B316" s="2"/>
      <c r="C316" s="93"/>
      <c r="D316" s="2"/>
      <c r="E316" s="63"/>
      <c r="F316" s="74"/>
      <c r="G316" s="2"/>
      <c r="H316" s="2"/>
      <c r="I316" s="2"/>
      <c r="J316" s="37"/>
    </row>
    <row r="317" spans="2:10">
      <c r="B317" s="2"/>
      <c r="C317" s="93"/>
      <c r="D317" s="2"/>
      <c r="E317" s="63"/>
      <c r="F317" s="74"/>
      <c r="G317" s="2"/>
      <c r="H317" s="2"/>
      <c r="I317" s="2"/>
      <c r="J317" s="37"/>
    </row>
    <row r="318" spans="2:10">
      <c r="B318" s="2"/>
      <c r="C318" s="93"/>
      <c r="D318" s="2"/>
      <c r="E318" s="63"/>
      <c r="F318" s="74"/>
      <c r="G318" s="2"/>
      <c r="H318" s="2"/>
      <c r="I318" s="2"/>
      <c r="J318" s="37"/>
    </row>
    <row r="319" spans="2:10">
      <c r="B319" s="2"/>
      <c r="C319" s="93"/>
      <c r="D319" s="2"/>
      <c r="E319" s="63"/>
      <c r="F319" s="74"/>
      <c r="G319" s="2"/>
      <c r="H319" s="2"/>
      <c r="I319" s="2"/>
      <c r="J319" s="37"/>
    </row>
    <row r="320" spans="2:10">
      <c r="B320" s="2"/>
      <c r="C320" s="93"/>
      <c r="D320" s="2"/>
      <c r="E320" s="63"/>
      <c r="F320" s="74"/>
      <c r="G320" s="2"/>
      <c r="H320" s="2"/>
      <c r="I320" s="2"/>
      <c r="J320" s="37"/>
    </row>
    <row r="321" spans="2:10">
      <c r="B321" s="2"/>
      <c r="C321" s="93"/>
      <c r="D321" s="2"/>
      <c r="E321" s="63"/>
      <c r="F321" s="74"/>
      <c r="G321" s="2"/>
      <c r="H321" s="2"/>
      <c r="I321" s="2"/>
      <c r="J321" s="37"/>
    </row>
    <row r="322" spans="2:10">
      <c r="B322" s="2"/>
      <c r="C322" s="93"/>
      <c r="D322" s="2"/>
      <c r="E322" s="63"/>
      <c r="F322" s="74"/>
      <c r="G322" s="2"/>
      <c r="H322" s="2"/>
      <c r="I322" s="2"/>
      <c r="J322" s="37"/>
    </row>
    <row r="323" spans="2:10">
      <c r="B323" s="2"/>
      <c r="C323" s="93"/>
      <c r="D323" s="2"/>
      <c r="E323" s="63"/>
      <c r="F323" s="74"/>
      <c r="G323" s="2"/>
      <c r="H323" s="2"/>
      <c r="I323" s="2"/>
      <c r="J323" s="37"/>
    </row>
    <row r="324" spans="2:10">
      <c r="B324" s="2"/>
      <c r="C324" s="93"/>
      <c r="D324" s="2"/>
      <c r="E324" s="63"/>
      <c r="F324" s="74"/>
      <c r="G324" s="2"/>
      <c r="H324" s="2"/>
      <c r="I324" s="2"/>
      <c r="J324" s="37"/>
    </row>
    <row r="325" spans="2:10">
      <c r="B325" s="2"/>
      <c r="C325" s="93"/>
      <c r="D325" s="2"/>
      <c r="E325" s="63"/>
      <c r="F325" s="74"/>
      <c r="G325" s="2"/>
      <c r="H325" s="2"/>
      <c r="I325" s="2"/>
      <c r="J325" s="37"/>
    </row>
    <row r="326" spans="2:10">
      <c r="B326" s="2"/>
      <c r="C326" s="93"/>
      <c r="D326" s="2"/>
      <c r="E326" s="63"/>
      <c r="F326" s="74"/>
      <c r="G326" s="2"/>
      <c r="H326" s="2"/>
      <c r="I326" s="2"/>
      <c r="J326" s="37"/>
    </row>
    <row r="327" spans="2:10">
      <c r="B327" s="2"/>
      <c r="C327" s="93"/>
      <c r="D327" s="2"/>
      <c r="E327" s="63"/>
      <c r="F327" s="74"/>
      <c r="G327" s="2"/>
      <c r="H327" s="2"/>
      <c r="I327" s="2"/>
      <c r="J327" s="37"/>
    </row>
    <row r="328" spans="2:10">
      <c r="B328" s="2"/>
      <c r="C328" s="93"/>
      <c r="D328" s="2"/>
      <c r="E328" s="63"/>
      <c r="F328" s="74"/>
      <c r="G328" s="2"/>
      <c r="H328" s="2"/>
      <c r="I328" s="2"/>
      <c r="J328" s="37"/>
    </row>
    <row r="329" spans="2:10">
      <c r="B329" s="2"/>
      <c r="C329" s="93"/>
      <c r="D329" s="2"/>
      <c r="E329" s="63"/>
      <c r="F329" s="74"/>
      <c r="G329" s="2"/>
      <c r="H329" s="2"/>
      <c r="I329" s="2"/>
      <c r="J329" s="37"/>
    </row>
    <row r="330" spans="2:10">
      <c r="B330" s="2"/>
      <c r="C330" s="93"/>
      <c r="D330" s="2"/>
      <c r="E330" s="63"/>
      <c r="F330" s="74"/>
      <c r="G330" s="2"/>
      <c r="H330" s="2"/>
      <c r="I330" s="2"/>
      <c r="J330" s="37"/>
    </row>
    <row r="331" spans="2:10">
      <c r="B331" s="2"/>
      <c r="C331" s="93"/>
      <c r="D331" s="2"/>
      <c r="E331" s="63"/>
      <c r="F331" s="74"/>
      <c r="G331" s="2"/>
      <c r="H331" s="2"/>
      <c r="I331" s="2"/>
      <c r="J331" s="37"/>
    </row>
    <row r="332" spans="2:10">
      <c r="B332" s="2"/>
      <c r="C332" s="93"/>
      <c r="D332" s="2"/>
      <c r="E332" s="63"/>
      <c r="F332" s="74"/>
      <c r="G332" s="2"/>
      <c r="H332" s="2"/>
      <c r="I332" s="2"/>
      <c r="J332" s="37"/>
    </row>
    <row r="333" spans="2:10">
      <c r="B333" s="2"/>
      <c r="C333" s="93"/>
      <c r="D333" s="2"/>
      <c r="E333" s="63"/>
      <c r="F333" s="74"/>
      <c r="G333" s="2"/>
      <c r="H333" s="2"/>
      <c r="I333" s="2"/>
      <c r="J333" s="37"/>
    </row>
    <row r="334" spans="2:10">
      <c r="B334" s="2"/>
      <c r="C334" s="93"/>
      <c r="D334" s="2"/>
      <c r="E334" s="63"/>
      <c r="F334" s="74"/>
      <c r="G334" s="2"/>
      <c r="H334" s="2"/>
      <c r="I334" s="2"/>
      <c r="J334" s="37"/>
    </row>
    <row r="335" spans="2:10">
      <c r="B335" s="2"/>
      <c r="C335" s="93"/>
      <c r="D335" s="2"/>
      <c r="E335" s="63"/>
      <c r="F335" s="74"/>
      <c r="G335" s="2"/>
      <c r="H335" s="2"/>
      <c r="I335" s="2"/>
      <c r="J335" s="37"/>
    </row>
    <row r="336" spans="2:10">
      <c r="B336" s="2"/>
      <c r="C336" s="93"/>
      <c r="D336" s="2"/>
      <c r="E336" s="63"/>
      <c r="F336" s="74"/>
      <c r="G336" s="2"/>
      <c r="H336" s="2"/>
      <c r="I336" s="2"/>
      <c r="J336" s="37"/>
    </row>
    <row r="337" spans="2:10">
      <c r="B337" s="2"/>
      <c r="C337" s="93"/>
      <c r="D337" s="2"/>
      <c r="E337" s="63"/>
      <c r="F337" s="74"/>
      <c r="G337" s="2"/>
      <c r="H337" s="2"/>
      <c r="I337" s="2"/>
      <c r="J337" s="37"/>
    </row>
    <row r="338" spans="2:10">
      <c r="B338" s="2"/>
      <c r="C338" s="93"/>
      <c r="D338" s="2"/>
      <c r="E338" s="63"/>
      <c r="F338" s="74"/>
      <c r="G338" s="2"/>
      <c r="H338" s="2"/>
      <c r="I338" s="2"/>
      <c r="J338" s="37"/>
    </row>
    <row r="339" spans="2:10">
      <c r="B339" s="2"/>
      <c r="C339" s="93"/>
      <c r="D339" s="2"/>
      <c r="E339" s="63"/>
      <c r="F339" s="74"/>
      <c r="G339" s="2"/>
      <c r="H339" s="2"/>
      <c r="I339" s="2"/>
      <c r="J339" s="37"/>
    </row>
    <row r="340" spans="2:10">
      <c r="B340" s="2"/>
      <c r="C340" s="93"/>
      <c r="D340" s="2"/>
      <c r="E340" s="63"/>
      <c r="F340" s="74"/>
      <c r="G340" s="2"/>
      <c r="H340" s="2"/>
      <c r="I340" s="2"/>
      <c r="J340" s="37"/>
    </row>
    <row r="341" spans="2:10">
      <c r="B341" s="2"/>
      <c r="C341" s="93"/>
      <c r="D341" s="2"/>
      <c r="E341" s="63"/>
      <c r="F341" s="74"/>
      <c r="G341" s="2"/>
      <c r="H341" s="2"/>
      <c r="I341" s="2"/>
      <c r="J341" s="37"/>
    </row>
    <row r="342" spans="2:10">
      <c r="B342" s="2"/>
      <c r="C342" s="93"/>
      <c r="D342" s="2"/>
      <c r="E342" s="63"/>
      <c r="F342" s="74"/>
      <c r="G342" s="2"/>
      <c r="H342" s="2"/>
      <c r="I342" s="2"/>
      <c r="J342" s="37"/>
    </row>
    <row r="343" spans="2:10">
      <c r="B343" s="2"/>
      <c r="C343" s="93"/>
      <c r="D343" s="2"/>
      <c r="E343" s="63"/>
      <c r="F343" s="74"/>
      <c r="G343" s="2"/>
      <c r="H343" s="2"/>
      <c r="I343" s="2"/>
      <c r="J343" s="37"/>
    </row>
    <row r="344" spans="2:10">
      <c r="B344" s="2"/>
      <c r="C344" s="93"/>
      <c r="D344" s="2"/>
      <c r="E344" s="63"/>
      <c r="F344" s="74"/>
      <c r="G344" s="2"/>
      <c r="H344" s="2"/>
      <c r="I344" s="2"/>
      <c r="J344" s="37"/>
    </row>
    <row r="345" spans="2:10">
      <c r="B345" s="2"/>
      <c r="C345" s="93"/>
      <c r="D345" s="2"/>
      <c r="E345" s="63"/>
      <c r="F345" s="74"/>
      <c r="G345" s="2"/>
      <c r="H345" s="2"/>
      <c r="I345" s="2"/>
      <c r="J345" s="37"/>
    </row>
    <row r="346" spans="2:10">
      <c r="B346" s="2"/>
      <c r="C346" s="93"/>
      <c r="D346" s="2"/>
      <c r="E346" s="63"/>
      <c r="F346" s="74"/>
      <c r="G346" s="2"/>
      <c r="H346" s="2"/>
      <c r="I346" s="2"/>
      <c r="J346" s="37"/>
    </row>
    <row r="347" spans="2:10">
      <c r="B347" s="2"/>
      <c r="C347" s="93"/>
      <c r="D347" s="2"/>
      <c r="E347" s="63"/>
      <c r="F347" s="74"/>
      <c r="G347" s="2"/>
      <c r="H347" s="2"/>
      <c r="I347" s="2"/>
      <c r="J347" s="37"/>
    </row>
    <row r="348" spans="2:10">
      <c r="B348" s="2"/>
      <c r="C348" s="93"/>
      <c r="D348" s="2"/>
      <c r="E348" s="63"/>
      <c r="F348" s="74"/>
      <c r="G348" s="2"/>
      <c r="H348" s="2"/>
      <c r="I348" s="2"/>
      <c r="J348" s="37"/>
    </row>
    <row r="349" spans="2:10">
      <c r="B349" s="2"/>
      <c r="C349" s="93"/>
      <c r="D349" s="2"/>
      <c r="E349" s="63"/>
      <c r="F349" s="74"/>
      <c r="G349" s="2"/>
      <c r="H349" s="2"/>
      <c r="I349" s="2"/>
      <c r="J349" s="37"/>
    </row>
    <row r="350" spans="2:10">
      <c r="B350" s="2"/>
      <c r="C350" s="93"/>
      <c r="D350" s="2"/>
      <c r="E350" s="63"/>
      <c r="F350" s="74"/>
      <c r="G350" s="2"/>
      <c r="H350" s="2"/>
      <c r="I350" s="2"/>
      <c r="J350" s="37"/>
    </row>
    <row r="351" spans="2:10">
      <c r="B351" s="2"/>
      <c r="C351" s="93"/>
      <c r="D351" s="2"/>
      <c r="E351" s="63"/>
      <c r="F351" s="74"/>
      <c r="G351" s="2"/>
      <c r="H351" s="2"/>
      <c r="I351" s="2"/>
      <c r="J351" s="37"/>
    </row>
    <row r="352" spans="2:10">
      <c r="B352" s="2"/>
      <c r="C352" s="93"/>
      <c r="D352" s="2"/>
      <c r="E352" s="63"/>
      <c r="F352" s="74"/>
      <c r="G352" s="2"/>
      <c r="H352" s="2"/>
      <c r="I352" s="2"/>
      <c r="J352" s="37"/>
    </row>
    <row r="353" spans="2:10">
      <c r="B353" s="2"/>
      <c r="C353" s="93"/>
      <c r="D353" s="2"/>
      <c r="E353" s="63"/>
      <c r="F353" s="74"/>
      <c r="G353" s="2"/>
      <c r="H353" s="2"/>
      <c r="I353" s="2"/>
      <c r="J353" s="37"/>
    </row>
    <row r="354" spans="2:10">
      <c r="B354" s="2"/>
      <c r="C354" s="93"/>
      <c r="D354" s="2"/>
      <c r="E354" s="63"/>
      <c r="F354" s="74"/>
      <c r="G354" s="2"/>
      <c r="H354" s="2"/>
      <c r="I354" s="2"/>
      <c r="J354" s="37"/>
    </row>
    <row r="355" spans="2:10">
      <c r="B355" s="2"/>
      <c r="C355" s="93"/>
      <c r="D355" s="2"/>
      <c r="E355" s="63"/>
      <c r="F355" s="74"/>
      <c r="G355" s="2"/>
      <c r="H355" s="2"/>
      <c r="I355" s="2"/>
      <c r="J355" s="37"/>
    </row>
    <row r="356" spans="2:10">
      <c r="B356" s="2"/>
      <c r="C356" s="93"/>
      <c r="D356" s="2"/>
      <c r="E356" s="63"/>
      <c r="F356" s="74"/>
      <c r="G356" s="2"/>
      <c r="H356" s="2"/>
      <c r="I356" s="2"/>
      <c r="J356" s="37"/>
    </row>
    <row r="357" spans="2:10">
      <c r="B357" s="2"/>
      <c r="C357" s="93"/>
      <c r="D357" s="2"/>
      <c r="E357" s="63"/>
      <c r="F357" s="74"/>
      <c r="G357" s="2"/>
      <c r="H357" s="2"/>
      <c r="I357" s="2"/>
      <c r="J357" s="37"/>
    </row>
    <row r="358" spans="2:10">
      <c r="B358" s="2"/>
      <c r="C358" s="93"/>
      <c r="D358" s="2"/>
      <c r="E358" s="63"/>
      <c r="F358" s="74"/>
      <c r="G358" s="2"/>
      <c r="H358" s="2"/>
      <c r="I358" s="2"/>
      <c r="J358" s="37"/>
    </row>
    <row r="359" spans="2:10">
      <c r="B359" s="2"/>
      <c r="C359" s="93"/>
      <c r="D359" s="2"/>
      <c r="E359" s="63"/>
      <c r="F359" s="74"/>
      <c r="G359" s="2"/>
      <c r="H359" s="2"/>
      <c r="I359" s="2"/>
      <c r="J359" s="37"/>
    </row>
    <row r="360" spans="2:10">
      <c r="B360" s="2"/>
      <c r="C360" s="93"/>
      <c r="D360" s="2"/>
      <c r="E360" s="63"/>
      <c r="F360" s="74"/>
      <c r="G360" s="2"/>
      <c r="H360" s="2"/>
      <c r="I360" s="2"/>
      <c r="J360" s="37"/>
    </row>
    <row r="361" spans="2:10">
      <c r="B361" s="2"/>
      <c r="C361" s="93"/>
      <c r="D361" s="2"/>
      <c r="E361" s="63"/>
      <c r="F361" s="74"/>
      <c r="G361" s="2"/>
      <c r="H361" s="2"/>
      <c r="I361" s="2"/>
      <c r="J361" s="37"/>
    </row>
    <row r="362" spans="2:10">
      <c r="B362" s="2"/>
      <c r="C362" s="93"/>
      <c r="D362" s="2"/>
      <c r="E362" s="63"/>
      <c r="F362" s="74"/>
      <c r="G362" s="2"/>
      <c r="H362" s="2"/>
      <c r="I362" s="2"/>
      <c r="J362" s="37"/>
    </row>
    <row r="363" spans="2:10">
      <c r="B363" s="2"/>
      <c r="C363" s="93"/>
      <c r="D363" s="2"/>
      <c r="E363" s="63"/>
      <c r="F363" s="74"/>
      <c r="G363" s="2"/>
      <c r="H363" s="2"/>
      <c r="I363" s="2"/>
      <c r="J363" s="37"/>
    </row>
    <row r="364" spans="2:10">
      <c r="B364" s="2"/>
      <c r="C364" s="93"/>
      <c r="D364" s="2"/>
      <c r="E364" s="63"/>
      <c r="F364" s="74"/>
      <c r="G364" s="2"/>
      <c r="H364" s="2"/>
      <c r="I364" s="2"/>
      <c r="J364" s="37"/>
    </row>
    <row r="365" spans="2:10">
      <c r="B365" s="2"/>
      <c r="C365" s="93"/>
      <c r="D365" s="2"/>
      <c r="E365" s="63"/>
      <c r="F365" s="74"/>
      <c r="G365" s="2"/>
      <c r="H365" s="2"/>
      <c r="I365" s="2"/>
      <c r="J365" s="37"/>
    </row>
    <row r="366" spans="2:10">
      <c r="B366" s="2"/>
      <c r="C366" s="93"/>
      <c r="D366" s="2"/>
      <c r="E366" s="63"/>
      <c r="F366" s="74"/>
      <c r="G366" s="2"/>
      <c r="H366" s="2"/>
      <c r="I366" s="2"/>
      <c r="J366" s="37"/>
    </row>
    <row r="367" spans="2:10">
      <c r="B367" s="2"/>
      <c r="C367" s="93"/>
      <c r="D367" s="2"/>
      <c r="E367" s="63"/>
      <c r="F367" s="74"/>
      <c r="G367" s="2"/>
      <c r="H367" s="2"/>
      <c r="I367" s="2"/>
      <c r="J367" s="37"/>
    </row>
  </sheetData>
  <mergeCells count="18">
    <mergeCell ref="B1:J1"/>
    <mergeCell ref="B3:J3"/>
    <mergeCell ref="B4:J4"/>
    <mergeCell ref="C10:C11"/>
    <mergeCell ref="B10:B11"/>
    <mergeCell ref="D10:D11"/>
    <mergeCell ref="F10:F11"/>
    <mergeCell ref="I10:I11"/>
    <mergeCell ref="J10:J11"/>
    <mergeCell ref="E10:E11"/>
    <mergeCell ref="C23:C24"/>
    <mergeCell ref="I23:I24"/>
    <mergeCell ref="J23:J24"/>
    <mergeCell ref="G10:H10"/>
    <mergeCell ref="D23:D24"/>
    <mergeCell ref="F23:F24"/>
    <mergeCell ref="G23:H23"/>
    <mergeCell ref="E23:E24"/>
  </mergeCells>
  <phoneticPr fontId="5" type="noConversion"/>
  <pageMargins left="0.9055118110236221" right="0.39370078740157483" top="0.74803149606299213" bottom="0.9055118110236221" header="0.51181102362204722" footer="0.6692913385826772"/>
  <pageSetup paperSize="9" scale="97" fitToHeight="0" orientation="landscape" r:id="rId1"/>
  <headerFooter alignWithMargins="0">
    <oddFooter>&amp;Rstrona &amp;P</oddFooter>
  </headerFooter>
  <rowBreaks count="7" manualBreakCount="7">
    <brk id="28" min="1" max="9" man="1"/>
    <brk id="64" min="1" max="9" man="1"/>
    <brk id="98" min="1" max="9" man="1"/>
    <brk id="110" min="1" max="9" man="1"/>
    <brk id="125" min="1" max="9" man="1"/>
    <brk id="135" min="1" max="9" man="1"/>
    <brk id="215" min="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7"/>
  <sheetViews>
    <sheetView view="pageBreakPreview" topLeftCell="B39" zoomScale="90" zoomScaleNormal="90" zoomScaleSheetLayoutView="90" workbookViewId="0">
      <selection activeCell="F110" sqref="F110"/>
    </sheetView>
  </sheetViews>
  <sheetFormatPr defaultRowHeight="12.75" outlineLevelRow="1" outlineLevelCol="1"/>
  <cols>
    <col min="1" max="1" width="0" style="2" hidden="1" customWidth="1" outlineLevel="1"/>
    <col min="2" max="2" width="5" style="45" customWidth="1" collapsed="1"/>
    <col min="3" max="3" width="14.5703125" style="83" bestFit="1" customWidth="1"/>
    <col min="4" max="4" width="15.42578125" style="45" bestFit="1" customWidth="1"/>
    <col min="5" max="5" width="9.85546875" style="42" customWidth="1"/>
    <col min="6" max="6" width="53" style="46" customWidth="1"/>
    <col min="7" max="7" width="7" style="42" bestFit="1" customWidth="1"/>
    <col min="8" max="8" width="8.7109375" style="43" bestFit="1" customWidth="1"/>
    <col min="9" max="9" width="11" style="43" bestFit="1" customWidth="1"/>
    <col min="10" max="10" width="14.85546875" style="47" bestFit="1" customWidth="1"/>
    <col min="11" max="12" width="9.140625" style="2"/>
    <col min="13" max="14" width="12.85546875" style="2" bestFit="1" customWidth="1"/>
    <col min="15" max="16384" width="9.140625" style="2"/>
  </cols>
  <sheetData>
    <row r="1" spans="2:10" ht="23.25">
      <c r="B1" s="291" t="s">
        <v>220</v>
      </c>
      <c r="C1" s="291"/>
      <c r="D1" s="291"/>
      <c r="E1" s="291"/>
      <c r="F1" s="291"/>
      <c r="G1" s="291"/>
      <c r="H1" s="291"/>
      <c r="I1" s="291"/>
      <c r="J1" s="291"/>
    </row>
    <row r="3" spans="2:10" ht="15.75" customHeight="1">
      <c r="B3" s="292" t="s">
        <v>258</v>
      </c>
      <c r="C3" s="292"/>
      <c r="D3" s="292"/>
      <c r="E3" s="292"/>
      <c r="F3" s="292"/>
      <c r="G3" s="292"/>
      <c r="H3" s="292"/>
      <c r="I3" s="292"/>
      <c r="J3" s="292"/>
    </row>
    <row r="4" spans="2:10" ht="15.75" customHeight="1">
      <c r="B4" s="292" t="s">
        <v>259</v>
      </c>
      <c r="C4" s="292"/>
      <c r="D4" s="292"/>
      <c r="E4" s="292"/>
      <c r="F4" s="292"/>
      <c r="G4" s="292"/>
      <c r="H4" s="292"/>
      <c r="I4" s="292"/>
      <c r="J4" s="292"/>
    </row>
    <row r="5" spans="2:10" ht="15.75">
      <c r="B5" s="38"/>
      <c r="C5" s="38"/>
      <c r="D5" s="38"/>
      <c r="E5" s="38"/>
      <c r="F5" s="38"/>
      <c r="G5" s="38"/>
      <c r="H5" s="38"/>
      <c r="I5" s="38"/>
      <c r="J5" s="38"/>
    </row>
    <row r="6" spans="2:10" ht="18">
      <c r="B6" s="39"/>
      <c r="C6" s="82"/>
      <c r="D6" s="40"/>
      <c r="E6" s="61"/>
      <c r="F6" s="41"/>
      <c r="J6" s="44"/>
    </row>
    <row r="7" spans="2:10" ht="18">
      <c r="D7" s="40"/>
      <c r="F7" s="72" t="s">
        <v>182</v>
      </c>
      <c r="J7" s="44"/>
    </row>
    <row r="8" spans="2:10" ht="18.75">
      <c r="B8" s="40"/>
      <c r="C8" s="84"/>
      <c r="D8" s="40"/>
      <c r="E8" s="62"/>
      <c r="F8" s="41"/>
      <c r="J8" s="44"/>
    </row>
    <row r="10" spans="2:10" ht="12.75" customHeight="1">
      <c r="B10" s="293" t="s">
        <v>144</v>
      </c>
      <c r="C10" s="283" t="s">
        <v>112</v>
      </c>
      <c r="D10" s="283" t="s">
        <v>243</v>
      </c>
      <c r="E10" s="283" t="s">
        <v>262</v>
      </c>
      <c r="F10" s="283" t="s">
        <v>159</v>
      </c>
      <c r="G10" s="287" t="s">
        <v>246</v>
      </c>
      <c r="H10" s="288"/>
      <c r="I10" s="285" t="s">
        <v>245</v>
      </c>
      <c r="J10" s="285" t="s">
        <v>244</v>
      </c>
    </row>
    <row r="11" spans="2:10">
      <c r="B11" s="294"/>
      <c r="C11" s="284"/>
      <c r="D11" s="284"/>
      <c r="E11" s="284"/>
      <c r="F11" s="284"/>
      <c r="G11" s="5" t="s">
        <v>145</v>
      </c>
      <c r="H11" s="50" t="s">
        <v>146</v>
      </c>
      <c r="I11" s="286"/>
      <c r="J11" s="286"/>
    </row>
    <row r="12" spans="2:10" s="54" customFormat="1">
      <c r="B12" s="5">
        <v>1</v>
      </c>
      <c r="C12" s="5">
        <v>3</v>
      </c>
      <c r="D12" s="3">
        <v>4</v>
      </c>
      <c r="E12" s="3">
        <v>2</v>
      </c>
      <c r="F12" s="5">
        <v>5</v>
      </c>
      <c r="G12" s="3">
        <v>6</v>
      </c>
      <c r="H12" s="5">
        <v>7</v>
      </c>
      <c r="I12" s="3">
        <v>8</v>
      </c>
      <c r="J12" s="5">
        <v>9</v>
      </c>
    </row>
    <row r="13" spans="2:10" ht="12.75" customHeight="1">
      <c r="B13" s="6"/>
      <c r="C13" s="7" t="s">
        <v>113</v>
      </c>
      <c r="D13" s="7" t="s">
        <v>183</v>
      </c>
      <c r="E13" s="7"/>
      <c r="F13" s="8" t="s">
        <v>184</v>
      </c>
      <c r="G13" s="7" t="s">
        <v>185</v>
      </c>
      <c r="H13" s="9" t="s">
        <v>185</v>
      </c>
      <c r="I13" s="9"/>
      <c r="J13" s="10">
        <f>SUM(J14:J17)</f>
        <v>60800</v>
      </c>
    </row>
    <row r="14" spans="2:10" s="102" customFormat="1" ht="25.5">
      <c r="B14" s="96" t="s">
        <v>186</v>
      </c>
      <c r="C14" s="98" t="s">
        <v>113</v>
      </c>
      <c r="D14" s="96"/>
      <c r="E14" s="97" t="s">
        <v>263</v>
      </c>
      <c r="F14" s="99" t="s">
        <v>208</v>
      </c>
      <c r="G14" s="96" t="s">
        <v>185</v>
      </c>
      <c r="H14" s="100" t="s">
        <v>185</v>
      </c>
      <c r="I14" s="100" t="s">
        <v>187</v>
      </c>
      <c r="J14" s="101">
        <v>7200</v>
      </c>
    </row>
    <row r="15" spans="2:10" s="102" customFormat="1" ht="25.5">
      <c r="B15" s="96" t="s">
        <v>188</v>
      </c>
      <c r="C15" s="98" t="s">
        <v>143</v>
      </c>
      <c r="D15" s="96"/>
      <c r="E15" s="97" t="s">
        <v>263</v>
      </c>
      <c r="F15" s="99" t="s">
        <v>209</v>
      </c>
      <c r="G15" s="96" t="s">
        <v>185</v>
      </c>
      <c r="H15" s="100" t="s">
        <v>185</v>
      </c>
      <c r="I15" s="100" t="s">
        <v>187</v>
      </c>
      <c r="J15" s="101">
        <v>26000</v>
      </c>
    </row>
    <row r="16" spans="2:10" s="102" customFormat="1" ht="25.5">
      <c r="B16" s="96" t="s">
        <v>189</v>
      </c>
      <c r="C16" s="98" t="s">
        <v>143</v>
      </c>
      <c r="D16" s="96"/>
      <c r="E16" s="97" t="s">
        <v>263</v>
      </c>
      <c r="F16" s="99" t="s">
        <v>190</v>
      </c>
      <c r="G16" s="96" t="s">
        <v>185</v>
      </c>
      <c r="H16" s="100" t="s">
        <v>185</v>
      </c>
      <c r="I16" s="100" t="s">
        <v>187</v>
      </c>
      <c r="J16" s="101">
        <v>10100</v>
      </c>
    </row>
    <row r="17" spans="2:10" s="102" customFormat="1" ht="25.5">
      <c r="B17" s="96" t="s">
        <v>191</v>
      </c>
      <c r="C17" s="98" t="s">
        <v>143</v>
      </c>
      <c r="D17" s="96"/>
      <c r="E17" s="97" t="s">
        <v>263</v>
      </c>
      <c r="F17" s="99" t="s">
        <v>192</v>
      </c>
      <c r="G17" s="96" t="s">
        <v>185</v>
      </c>
      <c r="H17" s="100" t="s">
        <v>194</v>
      </c>
      <c r="I17" s="100" t="s">
        <v>187</v>
      </c>
      <c r="J17" s="101">
        <v>17500</v>
      </c>
    </row>
    <row r="18" spans="2:10">
      <c r="B18" s="32"/>
      <c r="C18" s="85"/>
      <c r="D18" s="32"/>
      <c r="E18" s="32"/>
      <c r="F18" s="48"/>
      <c r="G18" s="32"/>
      <c r="H18" s="33"/>
      <c r="I18" s="33"/>
      <c r="J18" s="33"/>
    </row>
    <row r="19" spans="2:10" ht="18">
      <c r="B19" s="39"/>
      <c r="C19" s="82"/>
      <c r="D19" s="40"/>
      <c r="E19" s="61"/>
      <c r="F19" s="41"/>
      <c r="J19" s="44"/>
    </row>
    <row r="20" spans="2:10" ht="18">
      <c r="D20" s="40"/>
      <c r="F20" s="72" t="s">
        <v>242</v>
      </c>
      <c r="J20" s="44"/>
    </row>
    <row r="21" spans="2:10" ht="15.75">
      <c r="B21" s="38"/>
      <c r="C21" s="86"/>
      <c r="D21" s="38"/>
      <c r="E21" s="38"/>
      <c r="F21" s="38"/>
      <c r="G21" s="38"/>
      <c r="H21" s="38"/>
      <c r="I21" s="38"/>
      <c r="J21" s="79"/>
    </row>
    <row r="22" spans="2:10" ht="18.75" customHeight="1">
      <c r="B22" s="69"/>
      <c r="C22" s="69"/>
      <c r="D22" s="69"/>
      <c r="E22" s="69"/>
      <c r="F22" s="69"/>
      <c r="G22" s="69"/>
      <c r="H22" s="69"/>
      <c r="I22" s="69"/>
      <c r="J22" s="69"/>
    </row>
    <row r="23" spans="2:10" ht="12.75" customHeight="1">
      <c r="B23" s="1" t="s">
        <v>144</v>
      </c>
      <c r="C23" s="283" t="s">
        <v>112</v>
      </c>
      <c r="D23" s="289" t="s">
        <v>243</v>
      </c>
      <c r="E23" s="283" t="s">
        <v>262</v>
      </c>
      <c r="F23" s="283" t="s">
        <v>159</v>
      </c>
      <c r="G23" s="287" t="s">
        <v>246</v>
      </c>
      <c r="H23" s="288"/>
      <c r="I23" s="285" t="s">
        <v>245</v>
      </c>
      <c r="J23" s="285" t="s">
        <v>244</v>
      </c>
    </row>
    <row r="24" spans="2:10">
      <c r="B24" s="3"/>
      <c r="C24" s="284"/>
      <c r="D24" s="290"/>
      <c r="E24" s="284"/>
      <c r="F24" s="284"/>
      <c r="G24" s="5" t="s">
        <v>145</v>
      </c>
      <c r="H24" s="208" t="s">
        <v>146</v>
      </c>
      <c r="I24" s="286"/>
      <c r="J24" s="286"/>
    </row>
    <row r="25" spans="2:10">
      <c r="B25" s="3">
        <v>1</v>
      </c>
      <c r="C25" s="3">
        <v>3</v>
      </c>
      <c r="D25" s="3">
        <v>4</v>
      </c>
      <c r="E25" s="3">
        <v>2</v>
      </c>
      <c r="F25" s="3">
        <v>5</v>
      </c>
      <c r="G25" s="3">
        <v>6</v>
      </c>
      <c r="H25" s="3">
        <v>7</v>
      </c>
      <c r="I25" s="3">
        <v>8</v>
      </c>
      <c r="J25" s="3">
        <v>9</v>
      </c>
    </row>
    <row r="26" spans="2:10" ht="15">
      <c r="B26" s="6"/>
      <c r="C26" s="58" t="s">
        <v>114</v>
      </c>
      <c r="D26" s="58" t="s">
        <v>160</v>
      </c>
      <c r="E26" s="7"/>
      <c r="F26" s="8" t="s">
        <v>147</v>
      </c>
      <c r="G26" s="7"/>
      <c r="H26" s="9"/>
      <c r="I26" s="9"/>
      <c r="J26" s="10">
        <f>J27+J29+J31+J45</f>
        <v>1007969.08195</v>
      </c>
    </row>
    <row r="27" spans="2:10">
      <c r="B27" s="103" t="s">
        <v>186</v>
      </c>
      <c r="C27" s="104" t="s">
        <v>115</v>
      </c>
      <c r="D27" s="105" t="s">
        <v>161</v>
      </c>
      <c r="E27" s="103" t="s">
        <v>264</v>
      </c>
      <c r="F27" s="106" t="s">
        <v>109</v>
      </c>
      <c r="G27" s="107"/>
      <c r="H27" s="108"/>
      <c r="I27" s="109"/>
      <c r="J27" s="110">
        <f>J28</f>
        <v>294.83676000000003</v>
      </c>
    </row>
    <row r="28" spans="2:10" ht="38.25">
      <c r="B28" s="111"/>
      <c r="C28" s="112"/>
      <c r="D28" s="113"/>
      <c r="E28" s="111"/>
      <c r="F28" s="106" t="s">
        <v>260</v>
      </c>
      <c r="G28" s="107" t="s">
        <v>148</v>
      </c>
      <c r="H28" s="108">
        <v>0.32400000000000001</v>
      </c>
      <c r="I28" s="109">
        <v>909.99</v>
      </c>
      <c r="J28" s="114">
        <f>H28*I28</f>
        <v>294.83676000000003</v>
      </c>
    </row>
    <row r="29" spans="2:10">
      <c r="B29" s="103" t="s">
        <v>188</v>
      </c>
      <c r="C29" s="104" t="s">
        <v>142</v>
      </c>
      <c r="D29" s="105" t="s">
        <v>162</v>
      </c>
      <c r="E29" s="103" t="s">
        <v>264</v>
      </c>
      <c r="F29" s="106" t="s">
        <v>110</v>
      </c>
      <c r="G29" s="107"/>
      <c r="H29" s="115"/>
      <c r="I29" s="109"/>
      <c r="J29" s="110">
        <f>J30</f>
        <v>32751.5</v>
      </c>
    </row>
    <row r="30" spans="2:10" ht="51">
      <c r="B30" s="111"/>
      <c r="C30" s="112"/>
      <c r="D30" s="113"/>
      <c r="E30" s="111"/>
      <c r="F30" s="106" t="s">
        <v>261</v>
      </c>
      <c r="G30" s="107" t="s">
        <v>163</v>
      </c>
      <c r="H30" s="115">
        <v>50</v>
      </c>
      <c r="I30" s="109">
        <v>655.03</v>
      </c>
      <c r="J30" s="114">
        <f>H30*I30</f>
        <v>32751.5</v>
      </c>
    </row>
    <row r="31" spans="2:10" ht="25.5">
      <c r="B31" s="103" t="s">
        <v>189</v>
      </c>
      <c r="C31" s="104" t="s">
        <v>116</v>
      </c>
      <c r="D31" s="105" t="s">
        <v>164</v>
      </c>
      <c r="E31" s="103" t="s">
        <v>264</v>
      </c>
      <c r="F31" s="116" t="s">
        <v>72</v>
      </c>
      <c r="G31" s="103"/>
      <c r="H31" s="117"/>
      <c r="I31" s="117"/>
      <c r="J31" s="118">
        <f>SUM(J32:J44)</f>
        <v>445788.64519000013</v>
      </c>
    </row>
    <row r="32" spans="2:10" ht="38.25">
      <c r="B32" s="52" t="s">
        <v>13</v>
      </c>
      <c r="C32" s="88"/>
      <c r="D32" s="57"/>
      <c r="E32" s="52" t="s">
        <v>266</v>
      </c>
      <c r="F32" s="119" t="s">
        <v>265</v>
      </c>
      <c r="G32" s="107" t="s">
        <v>150</v>
      </c>
      <c r="H32" s="117">
        <f>1278.02-17.36</f>
        <v>1260.6600000000001</v>
      </c>
      <c r="I32" s="117">
        <f>15.14*(13/4)</f>
        <v>49.204999999999998</v>
      </c>
      <c r="J32" s="114">
        <f t="shared" ref="J32:J38" si="0">H32*I32</f>
        <v>62030.775300000001</v>
      </c>
    </row>
    <row r="33" spans="2:13" ht="38.25">
      <c r="B33" s="52" t="s">
        <v>14</v>
      </c>
      <c r="C33" s="88"/>
      <c r="D33" s="57"/>
      <c r="E33" s="52" t="s">
        <v>266</v>
      </c>
      <c r="F33" s="119" t="s">
        <v>267</v>
      </c>
      <c r="G33" s="107" t="s">
        <v>150</v>
      </c>
      <c r="H33" s="117">
        <v>2577.33</v>
      </c>
      <c r="I33" s="117">
        <f>15.14*(3/4)</f>
        <v>11.355</v>
      </c>
      <c r="J33" s="114">
        <f t="shared" si="0"/>
        <v>29265.582150000002</v>
      </c>
    </row>
    <row r="34" spans="2:13" ht="38.25">
      <c r="B34" s="52" t="s">
        <v>15</v>
      </c>
      <c r="C34" s="88"/>
      <c r="D34" s="57"/>
      <c r="E34" s="52" t="s">
        <v>266</v>
      </c>
      <c r="F34" s="119" t="s">
        <v>268</v>
      </c>
      <c r="G34" s="107" t="s">
        <v>150</v>
      </c>
      <c r="H34" s="117">
        <v>1260.6600000000001</v>
      </c>
      <c r="I34" s="117">
        <f>51.82*(17/15)</f>
        <v>58.729333333333329</v>
      </c>
      <c r="J34" s="114">
        <f t="shared" si="0"/>
        <v>74037.721359999996</v>
      </c>
    </row>
    <row r="35" spans="2:13" ht="38.25">
      <c r="B35" s="52" t="s">
        <v>16</v>
      </c>
      <c r="C35" s="88"/>
      <c r="D35" s="57"/>
      <c r="E35" s="52" t="s">
        <v>266</v>
      </c>
      <c r="F35" s="119" t="s">
        <v>269</v>
      </c>
      <c r="G35" s="107" t="s">
        <v>150</v>
      </c>
      <c r="H35" s="117">
        <v>2577.33</v>
      </c>
      <c r="I35" s="117">
        <f>51.82*(12/15)</f>
        <v>41.456000000000003</v>
      </c>
      <c r="J35" s="114">
        <f t="shared" si="0"/>
        <v>106845.79248</v>
      </c>
    </row>
    <row r="36" spans="2:13" ht="38.25">
      <c r="B36" s="52" t="s">
        <v>17</v>
      </c>
      <c r="C36" s="88"/>
      <c r="D36" s="57"/>
      <c r="E36" s="52" t="s">
        <v>266</v>
      </c>
      <c r="F36" s="119" t="s">
        <v>270</v>
      </c>
      <c r="G36" s="107" t="s">
        <v>150</v>
      </c>
      <c r="H36" s="117">
        <v>162.1</v>
      </c>
      <c r="I36" s="117">
        <f>51.82*(12/15)</f>
        <v>41.456000000000003</v>
      </c>
      <c r="J36" s="114">
        <f t="shared" si="0"/>
        <v>6720.0176000000001</v>
      </c>
    </row>
    <row r="37" spans="2:13" ht="38.25">
      <c r="B37" s="52" t="s">
        <v>18</v>
      </c>
      <c r="C37" s="88"/>
      <c r="D37" s="57"/>
      <c r="E37" s="52"/>
      <c r="F37" s="119" t="s">
        <v>271</v>
      </c>
      <c r="G37" s="107" t="s">
        <v>150</v>
      </c>
      <c r="H37" s="117">
        <v>2577.33</v>
      </c>
      <c r="I37" s="117">
        <v>22.52</v>
      </c>
      <c r="J37" s="114">
        <f t="shared" si="0"/>
        <v>58041.471599999997</v>
      </c>
    </row>
    <row r="38" spans="2:13" ht="63.75">
      <c r="B38" s="52" t="s">
        <v>19</v>
      </c>
      <c r="C38" s="88"/>
      <c r="D38" s="57"/>
      <c r="E38" s="52"/>
      <c r="F38" s="120" t="s">
        <v>272</v>
      </c>
      <c r="G38" s="107" t="s">
        <v>150</v>
      </c>
      <c r="H38" s="108">
        <f>90.61+81.4+14.56+206.78+440.91+17.21+1730.15+743.85</f>
        <v>3325.47</v>
      </c>
      <c r="I38" s="109">
        <v>17.77</v>
      </c>
      <c r="J38" s="114">
        <f t="shared" si="0"/>
        <v>59093.601899999994</v>
      </c>
    </row>
    <row r="39" spans="2:13" ht="51">
      <c r="B39" s="111" t="s">
        <v>20</v>
      </c>
      <c r="C39" s="112"/>
      <c r="D39" s="113"/>
      <c r="E39" s="111"/>
      <c r="F39" s="120" t="s">
        <v>273</v>
      </c>
      <c r="G39" s="107" t="s">
        <v>150</v>
      </c>
      <c r="H39" s="108">
        <f>307.06+73.15+24.81+883.31-42.12-32.59-38.55+1487.38-46.8</f>
        <v>2615.65</v>
      </c>
      <c r="I39" s="109">
        <v>7.17</v>
      </c>
      <c r="J39" s="114">
        <f t="shared" ref="J39:J44" si="1">H39*I39</f>
        <v>18754.210500000001</v>
      </c>
    </row>
    <row r="40" spans="2:13" ht="38.25">
      <c r="B40" s="52" t="s">
        <v>21</v>
      </c>
      <c r="C40" s="88"/>
      <c r="D40" s="57"/>
      <c r="E40" s="52"/>
      <c r="F40" s="189" t="s">
        <v>302</v>
      </c>
      <c r="G40" s="111" t="s">
        <v>150</v>
      </c>
      <c r="H40" s="144">
        <v>46.8</v>
      </c>
      <c r="I40" s="157">
        <v>31.03</v>
      </c>
      <c r="J40" s="158">
        <f t="shared" si="1"/>
        <v>1452.204</v>
      </c>
    </row>
    <row r="41" spans="2:13" ht="38.25">
      <c r="B41" s="52" t="s">
        <v>22</v>
      </c>
      <c r="C41" s="88"/>
      <c r="D41" s="57"/>
      <c r="E41" s="52"/>
      <c r="F41" s="121" t="s">
        <v>275</v>
      </c>
      <c r="G41" s="107" t="s">
        <v>151</v>
      </c>
      <c r="H41" s="108">
        <f>799.88+449.85</f>
        <v>1249.73</v>
      </c>
      <c r="I41" s="109">
        <v>20.99</v>
      </c>
      <c r="J41" s="114">
        <f t="shared" si="1"/>
        <v>26231.832699999999</v>
      </c>
    </row>
    <row r="42" spans="2:13" ht="25.5">
      <c r="B42" s="52" t="s">
        <v>23</v>
      </c>
      <c r="C42" s="88"/>
      <c r="D42" s="57"/>
      <c r="E42" s="52"/>
      <c r="F42" s="121" t="s">
        <v>276</v>
      </c>
      <c r="G42" s="107" t="s">
        <v>151</v>
      </c>
      <c r="H42" s="108">
        <v>612.52</v>
      </c>
      <c r="I42" s="109">
        <v>3.78</v>
      </c>
      <c r="J42" s="114">
        <f t="shared" si="1"/>
        <v>2315.3255999999997</v>
      </c>
    </row>
    <row r="43" spans="2:13" ht="25.5">
      <c r="B43" s="52" t="s">
        <v>24</v>
      </c>
      <c r="C43" s="88"/>
      <c r="D43" s="57"/>
      <c r="E43" s="52"/>
      <c r="F43" s="207" t="s">
        <v>73</v>
      </c>
      <c r="G43" s="107" t="s">
        <v>163</v>
      </c>
      <c r="H43" s="108">
        <v>44</v>
      </c>
      <c r="I43" s="109">
        <v>12.12</v>
      </c>
      <c r="J43" s="114">
        <f t="shared" si="1"/>
        <v>533.28</v>
      </c>
    </row>
    <row r="44" spans="2:13" ht="25.5">
      <c r="B44" s="52" t="s">
        <v>25</v>
      </c>
      <c r="C44" s="88"/>
      <c r="D44" s="57"/>
      <c r="E44" s="52"/>
      <c r="F44" s="122" t="s">
        <v>277</v>
      </c>
      <c r="G44" s="103" t="s">
        <v>163</v>
      </c>
      <c r="H44" s="117">
        <v>39</v>
      </c>
      <c r="I44" s="123">
        <v>11.97</v>
      </c>
      <c r="J44" s="114">
        <f t="shared" si="1"/>
        <v>466.83000000000004</v>
      </c>
    </row>
    <row r="45" spans="2:13" s="14" customFormat="1" ht="15">
      <c r="B45" s="6"/>
      <c r="C45" s="58" t="s">
        <v>118</v>
      </c>
      <c r="D45" s="58" t="s">
        <v>119</v>
      </c>
      <c r="E45" s="7"/>
      <c r="F45" s="8" t="s">
        <v>120</v>
      </c>
      <c r="G45" s="7"/>
      <c r="H45" s="9"/>
      <c r="I45" s="9"/>
      <c r="J45" s="10">
        <f>J46+J48+J50+J52+J54+J56+J58+J60</f>
        <v>529134.1</v>
      </c>
    </row>
    <row r="46" spans="2:13" s="22" customFormat="1" ht="25.5" hidden="1" outlineLevel="1">
      <c r="B46" s="20" t="s">
        <v>191</v>
      </c>
      <c r="C46" s="89" t="s">
        <v>138</v>
      </c>
      <c r="D46" s="20" t="s">
        <v>210</v>
      </c>
      <c r="E46" s="20"/>
      <c r="F46" s="77" t="s">
        <v>311</v>
      </c>
      <c r="G46" s="25"/>
      <c r="H46" s="28"/>
      <c r="I46" s="26"/>
      <c r="J46" s="21">
        <f>J47</f>
        <v>0</v>
      </c>
      <c r="M46" s="55"/>
    </row>
    <row r="47" spans="2:13" s="22" customFormat="1" ht="12.75" hidden="1" customHeight="1" outlineLevel="1">
      <c r="B47" s="24"/>
      <c r="C47" s="90"/>
      <c r="D47" s="24"/>
      <c r="E47" s="24" t="s">
        <v>93</v>
      </c>
      <c r="F47" s="73" t="s">
        <v>211</v>
      </c>
      <c r="G47" s="25" t="s">
        <v>207</v>
      </c>
      <c r="H47" s="28">
        <v>1</v>
      </c>
      <c r="I47" s="26"/>
      <c r="J47" s="23"/>
      <c r="M47" s="55"/>
    </row>
    <row r="48" spans="2:13" s="14" customFormat="1" ht="25.5" collapsed="1">
      <c r="B48" s="124" t="s">
        <v>191</v>
      </c>
      <c r="C48" s="125" t="s">
        <v>121</v>
      </c>
      <c r="D48" s="124" t="s">
        <v>212</v>
      </c>
      <c r="E48" s="124"/>
      <c r="F48" s="126" t="s">
        <v>312</v>
      </c>
      <c r="G48" s="11"/>
      <c r="H48" s="17"/>
      <c r="I48" s="12"/>
      <c r="J48" s="19">
        <f>J49</f>
        <v>4834.5200000000004</v>
      </c>
      <c r="L48" s="127">
        <f>816.2*0.98</f>
        <v>799.87599999999998</v>
      </c>
      <c r="M48" s="128"/>
    </row>
    <row r="49" spans="2:13" s="14" customFormat="1">
      <c r="B49" s="15"/>
      <c r="C49" s="129"/>
      <c r="D49" s="15"/>
      <c r="E49" s="15" t="s">
        <v>93</v>
      </c>
      <c r="F49" s="130" t="s">
        <v>211</v>
      </c>
      <c r="G49" s="11" t="s">
        <v>207</v>
      </c>
      <c r="H49" s="17">
        <v>1</v>
      </c>
      <c r="I49" s="12"/>
      <c r="J49" s="13">
        <v>4834.5200000000004</v>
      </c>
      <c r="L49" s="127">
        <f>473.53*0.95</f>
        <v>449.85349999999994</v>
      </c>
      <c r="M49" s="128"/>
    </row>
    <row r="50" spans="2:13" s="22" customFormat="1" ht="25.5" hidden="1" outlineLevel="1">
      <c r="B50" s="20" t="s">
        <v>200</v>
      </c>
      <c r="C50" s="89" t="s">
        <v>139</v>
      </c>
      <c r="D50" s="20" t="s">
        <v>122</v>
      </c>
      <c r="E50" s="20"/>
      <c r="F50" s="78" t="s">
        <v>0</v>
      </c>
      <c r="G50" s="25"/>
      <c r="H50" s="28"/>
      <c r="I50" s="26"/>
      <c r="J50" s="21">
        <f>J51</f>
        <v>0</v>
      </c>
      <c r="L50" s="56"/>
      <c r="M50" s="55"/>
    </row>
    <row r="51" spans="2:13" s="22" customFormat="1" hidden="1" outlineLevel="1">
      <c r="B51" s="24"/>
      <c r="C51" s="90"/>
      <c r="D51" s="24"/>
      <c r="E51" s="24" t="s">
        <v>93</v>
      </c>
      <c r="F51" s="73" t="s">
        <v>211</v>
      </c>
      <c r="G51" s="25" t="s">
        <v>207</v>
      </c>
      <c r="H51" s="28">
        <v>1</v>
      </c>
      <c r="I51" s="26"/>
      <c r="J51" s="23"/>
      <c r="L51" s="56"/>
      <c r="M51" s="55"/>
    </row>
    <row r="52" spans="2:13" s="22" customFormat="1" ht="25.5" collapsed="1">
      <c r="B52" s="20" t="s">
        <v>199</v>
      </c>
      <c r="C52" s="89" t="s">
        <v>123</v>
      </c>
      <c r="D52" s="20" t="s">
        <v>213</v>
      </c>
      <c r="E52" s="20"/>
      <c r="F52" s="78" t="s">
        <v>1</v>
      </c>
      <c r="G52" s="25"/>
      <c r="H52" s="28"/>
      <c r="I52" s="26"/>
      <c r="J52" s="21">
        <f>J53</f>
        <v>26215.46</v>
      </c>
      <c r="M52" s="55"/>
    </row>
    <row r="53" spans="2:13" s="22" customFormat="1">
      <c r="B53" s="24"/>
      <c r="C53" s="90"/>
      <c r="D53" s="24"/>
      <c r="E53" s="24" t="s">
        <v>93</v>
      </c>
      <c r="F53" s="73" t="s">
        <v>211</v>
      </c>
      <c r="G53" s="25" t="s">
        <v>207</v>
      </c>
      <c r="H53" s="28">
        <v>1</v>
      </c>
      <c r="I53" s="26"/>
      <c r="J53" s="23">
        <v>26215.46</v>
      </c>
      <c r="M53" s="55"/>
    </row>
    <row r="54" spans="2:13" s="14" customFormat="1" ht="25.5">
      <c r="B54" s="124" t="s">
        <v>200</v>
      </c>
      <c r="C54" s="125" t="s">
        <v>124</v>
      </c>
      <c r="D54" s="135" t="s">
        <v>214</v>
      </c>
      <c r="E54" s="124"/>
      <c r="F54" s="130" t="s">
        <v>2</v>
      </c>
      <c r="G54" s="11"/>
      <c r="H54" s="17"/>
      <c r="I54" s="12"/>
      <c r="J54" s="19">
        <f>J55</f>
        <v>326003.90999999997</v>
      </c>
      <c r="M54" s="128"/>
    </row>
    <row r="55" spans="2:13" s="14" customFormat="1">
      <c r="B55" s="136"/>
      <c r="C55" s="129"/>
      <c r="D55" s="136"/>
      <c r="E55" s="15" t="s">
        <v>93</v>
      </c>
      <c r="F55" s="130" t="s">
        <v>211</v>
      </c>
      <c r="G55" s="11" t="s">
        <v>207</v>
      </c>
      <c r="H55" s="17">
        <v>1</v>
      </c>
      <c r="I55" s="12"/>
      <c r="J55" s="13">
        <v>326003.90999999997</v>
      </c>
      <c r="M55" s="128"/>
    </row>
    <row r="56" spans="2:13" s="14" customFormat="1" ht="25.5">
      <c r="B56" s="131" t="s">
        <v>26</v>
      </c>
      <c r="C56" s="132" t="s">
        <v>125</v>
      </c>
      <c r="D56" s="133" t="s">
        <v>215</v>
      </c>
      <c r="E56" s="131"/>
      <c r="F56" s="130" t="s">
        <v>3</v>
      </c>
      <c r="G56" s="11"/>
      <c r="H56" s="17"/>
      <c r="I56" s="12"/>
      <c r="J56" s="19">
        <f>J57</f>
        <v>102660.05</v>
      </c>
      <c r="M56" s="128"/>
    </row>
    <row r="57" spans="2:13" s="14" customFormat="1">
      <c r="B57" s="15"/>
      <c r="C57" s="129"/>
      <c r="D57" s="15"/>
      <c r="E57" s="15" t="s">
        <v>93</v>
      </c>
      <c r="F57" s="130" t="s">
        <v>211</v>
      </c>
      <c r="G57" s="11" t="s">
        <v>207</v>
      </c>
      <c r="H57" s="17">
        <v>1</v>
      </c>
      <c r="I57" s="12"/>
      <c r="J57" s="13">
        <v>102660.05</v>
      </c>
      <c r="M57" s="128"/>
    </row>
    <row r="58" spans="2:13" s="22" customFormat="1" hidden="1" outlineLevel="1">
      <c r="B58" s="60" t="s">
        <v>225</v>
      </c>
      <c r="C58" s="91" t="s">
        <v>140</v>
      </c>
      <c r="D58" s="81" t="s">
        <v>216</v>
      </c>
      <c r="E58" s="60"/>
      <c r="F58" s="73" t="s">
        <v>217</v>
      </c>
      <c r="G58" s="25"/>
      <c r="H58" s="28"/>
      <c r="I58" s="26"/>
      <c r="J58" s="21">
        <f>J59</f>
        <v>0</v>
      </c>
      <c r="M58" s="55"/>
    </row>
    <row r="59" spans="2:13" s="22" customFormat="1" hidden="1" outlineLevel="1">
      <c r="B59" s="24"/>
      <c r="C59" s="90"/>
      <c r="D59" s="24"/>
      <c r="E59" s="24" t="s">
        <v>93</v>
      </c>
      <c r="F59" s="73" t="s">
        <v>211</v>
      </c>
      <c r="G59" s="25" t="s">
        <v>207</v>
      </c>
      <c r="H59" s="28">
        <v>1</v>
      </c>
      <c r="I59" s="26"/>
      <c r="J59" s="23"/>
      <c r="M59" s="55"/>
    </row>
    <row r="60" spans="2:13" s="14" customFormat="1" collapsed="1">
      <c r="B60" s="131" t="s">
        <v>223</v>
      </c>
      <c r="C60" s="132" t="s">
        <v>141</v>
      </c>
      <c r="D60" s="133" t="s">
        <v>4</v>
      </c>
      <c r="E60" s="131"/>
      <c r="F60" s="130" t="s">
        <v>274</v>
      </c>
      <c r="G60" s="11"/>
      <c r="H60" s="17"/>
      <c r="I60" s="12"/>
      <c r="J60" s="19">
        <f>J61</f>
        <v>69420.160000000003</v>
      </c>
      <c r="M60" s="128"/>
    </row>
    <row r="61" spans="2:13" s="14" customFormat="1">
      <c r="B61" s="15"/>
      <c r="C61" s="134"/>
      <c r="D61" s="16"/>
      <c r="E61" s="16" t="s">
        <v>93</v>
      </c>
      <c r="F61" s="130" t="s">
        <v>211</v>
      </c>
      <c r="G61" s="11" t="s">
        <v>207</v>
      </c>
      <c r="H61" s="17">
        <v>1</v>
      </c>
      <c r="I61" s="12"/>
      <c r="J61" s="13">
        <v>69420.160000000003</v>
      </c>
      <c r="M61" s="128"/>
    </row>
    <row r="62" spans="2:13" ht="15">
      <c r="B62" s="7"/>
      <c r="C62" s="58" t="s">
        <v>117</v>
      </c>
      <c r="D62" s="59" t="s">
        <v>166</v>
      </c>
      <c r="E62" s="7"/>
      <c r="F62" s="8" t="s">
        <v>152</v>
      </c>
      <c r="G62" s="7"/>
      <c r="H62" s="9"/>
      <c r="I62" s="51"/>
      <c r="J62" s="10">
        <f>J63+J65</f>
        <v>119965.25559999999</v>
      </c>
    </row>
    <row r="63" spans="2:13">
      <c r="B63" s="103" t="s">
        <v>224</v>
      </c>
      <c r="C63" s="104" t="s">
        <v>117</v>
      </c>
      <c r="D63" s="105" t="s">
        <v>165</v>
      </c>
      <c r="E63" s="103" t="s">
        <v>264</v>
      </c>
      <c r="F63" s="143" t="s">
        <v>279</v>
      </c>
      <c r="G63" s="107"/>
      <c r="H63" s="108"/>
      <c r="I63" s="109"/>
      <c r="J63" s="110">
        <f>J64</f>
        <v>67004.875599999999</v>
      </c>
    </row>
    <row r="64" spans="2:13" ht="63.75">
      <c r="B64" s="111"/>
      <c r="C64" s="112"/>
      <c r="D64" s="113" t="s">
        <v>155</v>
      </c>
      <c r="E64" s="111"/>
      <c r="F64" s="190" t="s">
        <v>278</v>
      </c>
      <c r="G64" s="111" t="s">
        <v>157</v>
      </c>
      <c r="H64" s="144">
        <v>1294.28</v>
      </c>
      <c r="I64" s="157">
        <v>51.77</v>
      </c>
      <c r="J64" s="158">
        <f>H64*I64</f>
        <v>67004.875599999999</v>
      </c>
    </row>
    <row r="65" spans="2:14" ht="25.5">
      <c r="B65" s="147" t="s">
        <v>225</v>
      </c>
      <c r="C65" s="104" t="s">
        <v>117</v>
      </c>
      <c r="D65" s="105" t="s">
        <v>285</v>
      </c>
      <c r="E65" s="103"/>
      <c r="F65" s="116" t="s">
        <v>286</v>
      </c>
      <c r="G65" s="103"/>
      <c r="H65" s="117"/>
      <c r="I65" s="123"/>
      <c r="J65" s="110">
        <f>SUM(J66:J67)</f>
        <v>52960.37999999999</v>
      </c>
    </row>
    <row r="66" spans="2:14" ht="25.5">
      <c r="B66" s="148" t="s">
        <v>28</v>
      </c>
      <c r="C66" s="150"/>
      <c r="D66" s="57"/>
      <c r="E66" s="149" t="s">
        <v>298</v>
      </c>
      <c r="F66" s="151" t="s">
        <v>287</v>
      </c>
      <c r="G66" s="103" t="s">
        <v>150</v>
      </c>
      <c r="H66" s="117">
        <f>3994.26-43.63-166.36</f>
        <v>3784.27</v>
      </c>
      <c r="I66" s="123">
        <v>13.2</v>
      </c>
      <c r="J66" s="114">
        <f>H66*I66</f>
        <v>49952.363999999994</v>
      </c>
    </row>
    <row r="67" spans="2:14" ht="25.5">
      <c r="B67" s="152" t="s">
        <v>29</v>
      </c>
      <c r="C67" s="150"/>
      <c r="D67" s="113"/>
      <c r="E67" s="149" t="s">
        <v>298</v>
      </c>
      <c r="F67" s="153" t="s">
        <v>288</v>
      </c>
      <c r="G67" s="107" t="s">
        <v>150</v>
      </c>
      <c r="H67" s="117">
        <f>113.94*2</f>
        <v>227.88</v>
      </c>
      <c r="I67" s="109">
        <v>13.2</v>
      </c>
      <c r="J67" s="114">
        <f>H67*I67</f>
        <v>3008.0159999999996</v>
      </c>
    </row>
    <row r="68" spans="2:14" ht="15">
      <c r="B68" s="18" t="s">
        <v>155</v>
      </c>
      <c r="C68" s="58" t="s">
        <v>126</v>
      </c>
      <c r="D68" s="59" t="s">
        <v>196</v>
      </c>
      <c r="E68" s="7"/>
      <c r="F68" s="8" t="s">
        <v>197</v>
      </c>
      <c r="G68" s="7"/>
      <c r="H68" s="9"/>
      <c r="I68" s="9"/>
      <c r="J68" s="10">
        <f>J69</f>
        <v>355453.73</v>
      </c>
    </row>
    <row r="69" spans="2:14" s="14" customFormat="1">
      <c r="B69" s="181" t="s">
        <v>27</v>
      </c>
      <c r="C69" s="183" t="s">
        <v>126</v>
      </c>
      <c r="D69" s="184" t="s">
        <v>198</v>
      </c>
      <c r="E69" s="182"/>
      <c r="F69" s="185" t="s">
        <v>201</v>
      </c>
      <c r="G69" s="94"/>
      <c r="H69" s="95"/>
      <c r="I69" s="186"/>
      <c r="J69" s="187">
        <f>J70</f>
        <v>355453.73</v>
      </c>
      <c r="M69" s="128"/>
      <c r="N69" s="128"/>
    </row>
    <row r="70" spans="2:14" s="14" customFormat="1">
      <c r="B70" s="16"/>
      <c r="C70" s="87"/>
      <c r="D70" s="64"/>
      <c r="E70" s="16" t="s">
        <v>93</v>
      </c>
      <c r="F70" s="130" t="s">
        <v>211</v>
      </c>
      <c r="G70" s="11" t="s">
        <v>207</v>
      </c>
      <c r="H70" s="17">
        <v>1</v>
      </c>
      <c r="I70" s="12"/>
      <c r="J70" s="188">
        <v>355453.73</v>
      </c>
      <c r="M70" s="128"/>
      <c r="N70" s="128"/>
    </row>
    <row r="71" spans="2:14" ht="15">
      <c r="B71" s="18" t="s">
        <v>155</v>
      </c>
      <c r="C71" s="58" t="s">
        <v>127</v>
      </c>
      <c r="D71" s="59" t="s">
        <v>167</v>
      </c>
      <c r="E71" s="7"/>
      <c r="F71" s="8" t="s">
        <v>153</v>
      </c>
      <c r="G71" s="7"/>
      <c r="H71" s="9"/>
      <c r="I71" s="9"/>
      <c r="J71" s="10">
        <f>J72+J79+J86+J88+J95+J97</f>
        <v>335853.13242444443</v>
      </c>
    </row>
    <row r="72" spans="2:14" ht="38.25">
      <c r="B72" s="147" t="s">
        <v>226</v>
      </c>
      <c r="C72" s="104" t="s">
        <v>128</v>
      </c>
      <c r="D72" s="105" t="s">
        <v>195</v>
      </c>
      <c r="E72" s="103" t="s">
        <v>264</v>
      </c>
      <c r="F72" s="116" t="s">
        <v>74</v>
      </c>
      <c r="G72" s="103"/>
      <c r="H72" s="117"/>
      <c r="I72" s="123"/>
      <c r="J72" s="110">
        <f>SUM(J73:J78)</f>
        <v>23599.278399999999</v>
      </c>
    </row>
    <row r="73" spans="2:14" ht="25.5">
      <c r="B73" s="148" t="s">
        <v>247</v>
      </c>
      <c r="C73" s="88"/>
      <c r="D73" s="57"/>
      <c r="E73" s="52"/>
      <c r="F73" s="151" t="s">
        <v>280</v>
      </c>
      <c r="G73" s="103" t="s">
        <v>150</v>
      </c>
      <c r="H73" s="117">
        <f>3994.26-43.63-166.36</f>
        <v>3784.27</v>
      </c>
      <c r="I73" s="123">
        <v>2.34</v>
      </c>
      <c r="J73" s="114">
        <f t="shared" ref="J73:J78" si="2">H73*I73</f>
        <v>8855.1917999999987</v>
      </c>
    </row>
    <row r="74" spans="2:14" ht="25.5">
      <c r="B74" s="148" t="s">
        <v>248</v>
      </c>
      <c r="C74" s="88"/>
      <c r="D74" s="57"/>
      <c r="E74" s="52"/>
      <c r="F74" s="151" t="s">
        <v>281</v>
      </c>
      <c r="G74" s="103" t="s">
        <v>150</v>
      </c>
      <c r="H74" s="117">
        <f>43.63+166.36</f>
        <v>209.99</v>
      </c>
      <c r="I74" s="123">
        <v>2.34</v>
      </c>
      <c r="J74" s="114">
        <f t="shared" si="2"/>
        <v>491.3766</v>
      </c>
    </row>
    <row r="75" spans="2:14" ht="25.5">
      <c r="B75" s="148" t="s">
        <v>249</v>
      </c>
      <c r="C75" s="88"/>
      <c r="D75" s="57"/>
      <c r="E75" s="52"/>
      <c r="F75" s="151" t="s">
        <v>282</v>
      </c>
      <c r="G75" s="103" t="s">
        <v>150</v>
      </c>
      <c r="H75" s="117">
        <f>113.94*2</f>
        <v>227.88</v>
      </c>
      <c r="I75" s="123">
        <v>2.34</v>
      </c>
      <c r="J75" s="114">
        <f t="shared" si="2"/>
        <v>533.23919999999998</v>
      </c>
    </row>
    <row r="76" spans="2:14" ht="25.5">
      <c r="B76" s="148" t="s">
        <v>250</v>
      </c>
      <c r="C76" s="88"/>
      <c r="D76" s="57"/>
      <c r="E76" s="52"/>
      <c r="F76" s="151" t="s">
        <v>301</v>
      </c>
      <c r="G76" s="103" t="s">
        <v>150</v>
      </c>
      <c r="H76" s="117">
        <v>93.41</v>
      </c>
      <c r="I76" s="123">
        <v>2.34</v>
      </c>
      <c r="J76" s="114">
        <f t="shared" si="2"/>
        <v>218.57939999999999</v>
      </c>
    </row>
    <row r="77" spans="2:14" ht="51">
      <c r="B77" s="148" t="s">
        <v>251</v>
      </c>
      <c r="C77" s="88"/>
      <c r="D77" s="57"/>
      <c r="E77" s="52"/>
      <c r="F77" s="151" t="s">
        <v>283</v>
      </c>
      <c r="G77" s="103" t="s">
        <v>150</v>
      </c>
      <c r="H77" s="117">
        <f>188.67+85.51+923.48+299.03+1347.18+1037.44+148.64+431.38</f>
        <v>4461.33</v>
      </c>
      <c r="I77" s="123">
        <v>2.34</v>
      </c>
      <c r="J77" s="114">
        <f t="shared" si="2"/>
        <v>10439.512199999999</v>
      </c>
    </row>
    <row r="78" spans="2:14" ht="25.5">
      <c r="B78" s="148" t="s">
        <v>252</v>
      </c>
      <c r="C78" s="88"/>
      <c r="D78" s="57"/>
      <c r="E78" s="52"/>
      <c r="F78" s="151" t="s">
        <v>284</v>
      </c>
      <c r="G78" s="103" t="s">
        <v>150</v>
      </c>
      <c r="H78" s="117">
        <f>217.13+130.56+645.62+326.25</f>
        <v>1319.56</v>
      </c>
      <c r="I78" s="123">
        <v>2.3199999999999998</v>
      </c>
      <c r="J78" s="114">
        <f t="shared" si="2"/>
        <v>3061.3791999999999</v>
      </c>
    </row>
    <row r="79" spans="2:14">
      <c r="B79" s="147" t="s">
        <v>227</v>
      </c>
      <c r="C79" s="104" t="s">
        <v>128</v>
      </c>
      <c r="D79" s="105" t="s">
        <v>168</v>
      </c>
      <c r="E79" s="103" t="s">
        <v>264</v>
      </c>
      <c r="F79" s="116" t="s">
        <v>169</v>
      </c>
      <c r="G79" s="103" t="s">
        <v>155</v>
      </c>
      <c r="H79" s="117" t="s">
        <v>155</v>
      </c>
      <c r="I79" s="123" t="s">
        <v>155</v>
      </c>
      <c r="J79" s="118">
        <f>SUM(J80:J85)</f>
        <v>18959.1927</v>
      </c>
    </row>
    <row r="80" spans="2:14" ht="38.25">
      <c r="B80" s="148" t="s">
        <v>30</v>
      </c>
      <c r="C80" s="88"/>
      <c r="D80" s="57"/>
      <c r="E80" s="52"/>
      <c r="F80" s="153" t="s">
        <v>289</v>
      </c>
      <c r="G80" s="107" t="s">
        <v>150</v>
      </c>
      <c r="H80" s="108">
        <v>3784.27</v>
      </c>
      <c r="I80" s="109">
        <v>0.96</v>
      </c>
      <c r="J80" s="114">
        <f t="shared" ref="J80:J85" si="3">H80*I80</f>
        <v>3632.8991999999998</v>
      </c>
    </row>
    <row r="81" spans="2:12" ht="38.25">
      <c r="B81" s="152" t="s">
        <v>253</v>
      </c>
      <c r="C81" s="112"/>
      <c r="D81" s="113"/>
      <c r="E81" s="111"/>
      <c r="F81" s="153" t="s">
        <v>290</v>
      </c>
      <c r="G81" s="107" t="s">
        <v>150</v>
      </c>
      <c r="H81" s="108">
        <v>3784.27</v>
      </c>
      <c r="I81" s="109">
        <v>0.38</v>
      </c>
      <c r="J81" s="114">
        <f t="shared" si="3"/>
        <v>1438.0226</v>
      </c>
    </row>
    <row r="82" spans="2:12" ht="38.25">
      <c r="B82" s="148" t="s">
        <v>254</v>
      </c>
      <c r="C82" s="88"/>
      <c r="D82" s="57"/>
      <c r="E82" s="52"/>
      <c r="F82" s="155" t="s">
        <v>291</v>
      </c>
      <c r="G82" s="111" t="s">
        <v>150</v>
      </c>
      <c r="H82" s="144">
        <v>3784.27</v>
      </c>
      <c r="I82" s="157">
        <v>0.38</v>
      </c>
      <c r="J82" s="158">
        <f t="shared" si="3"/>
        <v>1438.0226</v>
      </c>
    </row>
    <row r="83" spans="2:12" ht="38.25">
      <c r="B83" s="148" t="s">
        <v>31</v>
      </c>
      <c r="C83" s="88"/>
      <c r="D83" s="57"/>
      <c r="E83" s="52"/>
      <c r="F83" s="153" t="s">
        <v>292</v>
      </c>
      <c r="G83" s="107" t="s">
        <v>150</v>
      </c>
      <c r="H83" s="108">
        <v>3784.27</v>
      </c>
      <c r="I83" s="109">
        <v>1.43</v>
      </c>
      <c r="J83" s="114">
        <f t="shared" si="3"/>
        <v>5411.5060999999996</v>
      </c>
    </row>
    <row r="84" spans="2:12" ht="38.25">
      <c r="B84" s="148" t="s">
        <v>32</v>
      </c>
      <c r="C84" s="88"/>
      <c r="D84" s="57"/>
      <c r="E84" s="52"/>
      <c r="F84" s="153" t="s">
        <v>293</v>
      </c>
      <c r="G84" s="107" t="s">
        <v>150</v>
      </c>
      <c r="H84" s="108">
        <v>3784.27</v>
      </c>
      <c r="I84" s="109">
        <v>0.93</v>
      </c>
      <c r="J84" s="114">
        <f t="shared" si="3"/>
        <v>3519.3711000000003</v>
      </c>
    </row>
    <row r="85" spans="2:12" ht="38.25">
      <c r="B85" s="152" t="s">
        <v>33</v>
      </c>
      <c r="C85" s="112"/>
      <c r="D85" s="113"/>
      <c r="E85" s="111"/>
      <c r="F85" s="153" t="s">
        <v>294</v>
      </c>
      <c r="G85" s="107" t="s">
        <v>150</v>
      </c>
      <c r="H85" s="108">
        <v>3784.27</v>
      </c>
      <c r="I85" s="109">
        <v>0.93</v>
      </c>
      <c r="J85" s="114">
        <f t="shared" si="3"/>
        <v>3519.3711000000003</v>
      </c>
    </row>
    <row r="86" spans="2:12" ht="25.5">
      <c r="B86" s="148" t="s">
        <v>228</v>
      </c>
      <c r="C86" s="104" t="s">
        <v>128</v>
      </c>
      <c r="D86" s="105" t="s">
        <v>295</v>
      </c>
      <c r="E86" s="103" t="s">
        <v>264</v>
      </c>
      <c r="F86" s="154" t="s">
        <v>296</v>
      </c>
      <c r="G86" s="107"/>
      <c r="H86" s="108"/>
      <c r="I86" s="109"/>
      <c r="J86" s="110">
        <f>J87</f>
        <v>4867.2882133333342</v>
      </c>
    </row>
    <row r="87" spans="2:12" ht="38.25">
      <c r="B87" s="152"/>
      <c r="C87" s="112"/>
      <c r="D87" s="113"/>
      <c r="E87" s="111" t="s">
        <v>266</v>
      </c>
      <c r="F87" s="153" t="s">
        <v>297</v>
      </c>
      <c r="G87" s="103" t="s">
        <v>150</v>
      </c>
      <c r="H87" s="117">
        <f>43.63+166.36</f>
        <v>209.99</v>
      </c>
      <c r="I87" s="145">
        <f>21.73*(32/30)</f>
        <v>23.178666666666668</v>
      </c>
      <c r="J87" s="146">
        <f>H87*I87</f>
        <v>4867.2882133333342</v>
      </c>
    </row>
    <row r="88" spans="2:12" ht="25.5">
      <c r="B88" s="148" t="s">
        <v>229</v>
      </c>
      <c r="C88" s="104" t="s">
        <v>128</v>
      </c>
      <c r="D88" s="57" t="s">
        <v>170</v>
      </c>
      <c r="E88" s="103" t="s">
        <v>264</v>
      </c>
      <c r="F88" s="154" t="s">
        <v>203</v>
      </c>
      <c r="G88" s="107"/>
      <c r="H88" s="108"/>
      <c r="I88" s="109"/>
      <c r="J88" s="110">
        <f>SUM(J89:J94)</f>
        <v>227956.30439999999</v>
      </c>
    </row>
    <row r="89" spans="2:12" ht="51">
      <c r="B89" s="148" t="s">
        <v>34</v>
      </c>
      <c r="C89" s="88"/>
      <c r="D89" s="57"/>
      <c r="E89" s="52"/>
      <c r="F89" s="153" t="s">
        <v>299</v>
      </c>
      <c r="G89" s="107" t="s">
        <v>150</v>
      </c>
      <c r="H89" s="108">
        <v>3784.27</v>
      </c>
      <c r="I89" s="109">
        <v>27.18</v>
      </c>
      <c r="J89" s="114">
        <f t="shared" ref="J89:J94" si="4">H89*I89</f>
        <v>102856.4586</v>
      </c>
    </row>
    <row r="90" spans="2:12" ht="51">
      <c r="B90" s="148" t="s">
        <v>230</v>
      </c>
      <c r="C90" s="88"/>
      <c r="D90" s="57"/>
      <c r="E90" s="52"/>
      <c r="F90" s="155" t="s">
        <v>300</v>
      </c>
      <c r="G90" s="52" t="s">
        <v>150</v>
      </c>
      <c r="H90" s="156">
        <v>227.88</v>
      </c>
      <c r="I90" s="109">
        <v>35.46</v>
      </c>
      <c r="J90" s="146">
        <f t="shared" si="4"/>
        <v>8080.6247999999996</v>
      </c>
      <c r="L90" s="37"/>
    </row>
    <row r="91" spans="2:12" ht="51">
      <c r="B91" s="152" t="s">
        <v>35</v>
      </c>
      <c r="C91" s="112"/>
      <c r="D91" s="113"/>
      <c r="E91" s="111"/>
      <c r="F91" s="153" t="s">
        <v>303</v>
      </c>
      <c r="G91" s="107" t="s">
        <v>150</v>
      </c>
      <c r="H91" s="108">
        <f>23.19+23.42+46.8</f>
        <v>93.41</v>
      </c>
      <c r="I91" s="109">
        <v>35.46</v>
      </c>
      <c r="J91" s="114">
        <f t="shared" si="4"/>
        <v>3312.3186000000001</v>
      </c>
      <c r="L91" s="37"/>
    </row>
    <row r="92" spans="2:12" ht="76.5">
      <c r="B92" s="148" t="s">
        <v>36</v>
      </c>
      <c r="C92" s="88"/>
      <c r="D92" s="57"/>
      <c r="E92" s="52"/>
      <c r="F92" s="155" t="s">
        <v>304</v>
      </c>
      <c r="G92" s="111" t="s">
        <v>150</v>
      </c>
      <c r="H92" s="144">
        <v>4461.33</v>
      </c>
      <c r="I92" s="157">
        <v>18.98</v>
      </c>
      <c r="J92" s="158">
        <f t="shared" si="4"/>
        <v>84676.043399999995</v>
      </c>
      <c r="L92" s="37"/>
    </row>
    <row r="93" spans="2:12" ht="51">
      <c r="B93" s="148" t="s">
        <v>37</v>
      </c>
      <c r="C93" s="88"/>
      <c r="D93" s="57"/>
      <c r="E93" s="52"/>
      <c r="F93" s="153" t="s">
        <v>305</v>
      </c>
      <c r="G93" s="111" t="s">
        <v>150</v>
      </c>
      <c r="H93" s="144">
        <v>1319.56</v>
      </c>
      <c r="I93" s="157">
        <v>18.98</v>
      </c>
      <c r="J93" s="158">
        <f t="shared" si="4"/>
        <v>25045.248800000001</v>
      </c>
      <c r="L93" s="37"/>
    </row>
    <row r="94" spans="2:12" ht="51">
      <c r="B94" s="152" t="s">
        <v>38</v>
      </c>
      <c r="C94" s="159"/>
      <c r="D94" s="111"/>
      <c r="E94" s="111"/>
      <c r="F94" s="153" t="s">
        <v>306</v>
      </c>
      <c r="G94" s="111" t="s">
        <v>150</v>
      </c>
      <c r="H94" s="144">
        <v>209.99</v>
      </c>
      <c r="I94" s="157">
        <v>18.98</v>
      </c>
      <c r="J94" s="158">
        <f t="shared" si="4"/>
        <v>3985.6102000000001</v>
      </c>
      <c r="L94" s="37"/>
    </row>
    <row r="95" spans="2:12" ht="25.5">
      <c r="B95" s="148" t="s">
        <v>39</v>
      </c>
      <c r="C95" s="160" t="s">
        <v>128</v>
      </c>
      <c r="D95" s="52" t="s">
        <v>204</v>
      </c>
      <c r="E95" s="103" t="s">
        <v>264</v>
      </c>
      <c r="F95" s="161" t="s">
        <v>307</v>
      </c>
      <c r="G95" s="107" t="s">
        <v>155</v>
      </c>
      <c r="H95" s="108" t="s">
        <v>155</v>
      </c>
      <c r="I95" s="109"/>
      <c r="J95" s="110">
        <f>SUM(J96:J96)</f>
        <v>1369.1808000000001</v>
      </c>
    </row>
    <row r="96" spans="2:12" ht="63.75">
      <c r="B96" s="152"/>
      <c r="C96" s="159"/>
      <c r="D96" s="111"/>
      <c r="E96" s="111" t="s">
        <v>266</v>
      </c>
      <c r="F96" s="162" t="s">
        <v>310</v>
      </c>
      <c r="G96" s="111" t="s">
        <v>150</v>
      </c>
      <c r="H96" s="144">
        <f>73.14*(24/20)</f>
        <v>87.768000000000001</v>
      </c>
      <c r="I96" s="157">
        <v>15.6</v>
      </c>
      <c r="J96" s="158">
        <f>H96*I96</f>
        <v>1369.1808000000001</v>
      </c>
    </row>
    <row r="97" spans="2:10" ht="25.5">
      <c r="B97" s="148" t="s">
        <v>40</v>
      </c>
      <c r="C97" s="160" t="s">
        <v>128</v>
      </c>
      <c r="D97" s="52" t="s">
        <v>206</v>
      </c>
      <c r="E97" s="103" t="s">
        <v>264</v>
      </c>
      <c r="F97" s="161" t="s">
        <v>308</v>
      </c>
      <c r="G97" s="107"/>
      <c r="H97" s="108"/>
      <c r="I97" s="109"/>
      <c r="J97" s="110">
        <f>SUM(J98:J98)</f>
        <v>59101.887911111109</v>
      </c>
    </row>
    <row r="98" spans="2:10" ht="63.75">
      <c r="B98" s="152"/>
      <c r="C98" s="159"/>
      <c r="D98" s="111"/>
      <c r="E98" s="111" t="s">
        <v>266</v>
      </c>
      <c r="F98" s="163" t="s">
        <v>309</v>
      </c>
      <c r="G98" s="107" t="s">
        <v>150</v>
      </c>
      <c r="H98" s="108">
        <f>3994.26-43.63-166.36</f>
        <v>3784.27</v>
      </c>
      <c r="I98" s="109">
        <f>17.57*(16/18)</f>
        <v>15.617777777777777</v>
      </c>
      <c r="J98" s="114">
        <f>H98*I98</f>
        <v>59101.887911111109</v>
      </c>
    </row>
    <row r="99" spans="2:10" ht="15">
      <c r="B99" s="18"/>
      <c r="C99" s="58" t="s">
        <v>129</v>
      </c>
      <c r="D99" s="58" t="s">
        <v>171</v>
      </c>
      <c r="E99" s="7"/>
      <c r="F99" s="8" t="s">
        <v>154</v>
      </c>
      <c r="G99" s="7"/>
      <c r="H99" s="9"/>
      <c r="I99" s="9"/>
      <c r="J99" s="10">
        <f>J100+J103</f>
        <v>336896.31609999994</v>
      </c>
    </row>
    <row r="100" spans="2:10" ht="25.5">
      <c r="B100" s="148" t="s">
        <v>231</v>
      </c>
      <c r="C100" s="88" t="s">
        <v>129</v>
      </c>
      <c r="D100" s="57" t="s">
        <v>172</v>
      </c>
      <c r="E100" s="103" t="s">
        <v>264</v>
      </c>
      <c r="F100" s="164" t="s">
        <v>221</v>
      </c>
      <c r="G100" s="52" t="s">
        <v>155</v>
      </c>
      <c r="H100" s="156"/>
      <c r="I100" s="156" t="s">
        <v>155</v>
      </c>
      <c r="J100" s="165">
        <f>J101+J102</f>
        <v>321776.47809999995</v>
      </c>
    </row>
    <row r="101" spans="2:10" ht="38.25">
      <c r="B101" s="148" t="s">
        <v>232</v>
      </c>
      <c r="C101" s="88"/>
      <c r="D101" s="57"/>
      <c r="E101" s="52"/>
      <c r="F101" s="153" t="s">
        <v>78</v>
      </c>
      <c r="G101" s="107" t="s">
        <v>150</v>
      </c>
      <c r="H101" s="117">
        <f>3994.26-43.63-166.36</f>
        <v>3784.27</v>
      </c>
      <c r="I101" s="109">
        <v>50.8</v>
      </c>
      <c r="J101" s="114">
        <f>H101*I101</f>
        <v>192240.916</v>
      </c>
    </row>
    <row r="102" spans="2:10" ht="52.5" customHeight="1">
      <c r="B102" s="152" t="s">
        <v>233</v>
      </c>
      <c r="C102" s="112"/>
      <c r="D102" s="113"/>
      <c r="E102" s="111"/>
      <c r="F102" s="153" t="s">
        <v>79</v>
      </c>
      <c r="G102" s="107" t="s">
        <v>150</v>
      </c>
      <c r="H102" s="108">
        <f>3994.26-43.63-166.36</f>
        <v>3784.27</v>
      </c>
      <c r="I102" s="109">
        <v>34.229999999999997</v>
      </c>
      <c r="J102" s="114">
        <f>H102*I102</f>
        <v>129535.56209999998</v>
      </c>
    </row>
    <row r="103" spans="2:10">
      <c r="B103" s="148" t="s">
        <v>41</v>
      </c>
      <c r="C103" s="88" t="s">
        <v>129</v>
      </c>
      <c r="D103" s="57" t="s">
        <v>8</v>
      </c>
      <c r="E103" s="103" t="s">
        <v>264</v>
      </c>
      <c r="F103" s="164" t="s">
        <v>7</v>
      </c>
      <c r="G103" s="52" t="s">
        <v>155</v>
      </c>
      <c r="H103" s="156"/>
      <c r="I103" s="156" t="s">
        <v>155</v>
      </c>
      <c r="J103" s="165">
        <f>J104</f>
        <v>15119.837999999998</v>
      </c>
    </row>
    <row r="104" spans="2:10" ht="51">
      <c r="B104" s="148"/>
      <c r="C104" s="88"/>
      <c r="D104" s="57"/>
      <c r="E104" s="52"/>
      <c r="F104" s="153" t="s">
        <v>9</v>
      </c>
      <c r="G104" s="107" t="s">
        <v>150</v>
      </c>
      <c r="H104" s="117">
        <v>227.88</v>
      </c>
      <c r="I104" s="109">
        <v>66.349999999999994</v>
      </c>
      <c r="J104" s="114">
        <f>H104*I104</f>
        <v>15119.837999999998</v>
      </c>
    </row>
    <row r="105" spans="2:10" ht="15">
      <c r="B105" s="18"/>
      <c r="C105" s="58" t="s">
        <v>130</v>
      </c>
      <c r="D105" s="58" t="s">
        <v>173</v>
      </c>
      <c r="E105" s="7"/>
      <c r="F105" s="29" t="s">
        <v>156</v>
      </c>
      <c r="G105" s="7"/>
      <c r="H105" s="9"/>
      <c r="I105" s="9"/>
      <c r="J105" s="10">
        <f>J106+J111+J118+J120+J122+J124</f>
        <v>414959.8627</v>
      </c>
    </row>
    <row r="106" spans="2:10">
      <c r="B106" s="147">
        <v>20</v>
      </c>
      <c r="C106" s="104" t="s">
        <v>131</v>
      </c>
      <c r="D106" s="105" t="s">
        <v>174</v>
      </c>
      <c r="E106" s="103" t="s">
        <v>264</v>
      </c>
      <c r="F106" s="116" t="s">
        <v>193</v>
      </c>
      <c r="G106" s="103"/>
      <c r="H106" s="166"/>
      <c r="I106" s="117"/>
      <c r="J106" s="118">
        <f>SUM(J107:J110)</f>
        <v>24896.182700000001</v>
      </c>
    </row>
    <row r="107" spans="2:10" ht="51">
      <c r="B107" s="148" t="s">
        <v>53</v>
      </c>
      <c r="C107" s="88"/>
      <c r="D107" s="57" t="s">
        <v>155</v>
      </c>
      <c r="E107" s="52"/>
      <c r="F107" s="153" t="s">
        <v>10</v>
      </c>
      <c r="G107" s="107" t="s">
        <v>150</v>
      </c>
      <c r="H107" s="108">
        <f>6.96+2.16+34.08+12.24+15.6</f>
        <v>71.040000000000006</v>
      </c>
      <c r="I107" s="109">
        <v>74.98</v>
      </c>
      <c r="J107" s="114">
        <f>H107*I107</f>
        <v>5326.579200000001</v>
      </c>
    </row>
    <row r="108" spans="2:10" ht="51">
      <c r="B108" s="148" t="s">
        <v>54</v>
      </c>
      <c r="C108" s="88"/>
      <c r="D108" s="57" t="s">
        <v>155</v>
      </c>
      <c r="E108" s="52"/>
      <c r="F108" s="153" t="s">
        <v>11</v>
      </c>
      <c r="G108" s="107" t="s">
        <v>150</v>
      </c>
      <c r="H108" s="108">
        <f>18+4.56+12.72+1.8+2.04+6.48</f>
        <v>45.599999999999994</v>
      </c>
      <c r="I108" s="109">
        <v>85.32</v>
      </c>
      <c r="J108" s="114">
        <f>H108*I108</f>
        <v>3890.5919999999992</v>
      </c>
    </row>
    <row r="109" spans="2:10" ht="51">
      <c r="B109" s="148" t="s">
        <v>55</v>
      </c>
      <c r="C109" s="88"/>
      <c r="D109" s="57"/>
      <c r="E109" s="52"/>
      <c r="F109" s="119" t="s">
        <v>12</v>
      </c>
      <c r="G109" s="107" t="s">
        <v>150</v>
      </c>
      <c r="H109" s="108">
        <f>4.77+5.82+7.76+10.88+5.82+1.94+2.72+8.16</f>
        <v>47.870000000000005</v>
      </c>
      <c r="I109" s="109">
        <v>86.89</v>
      </c>
      <c r="J109" s="114">
        <f>H109*I109</f>
        <v>4159.4243000000006</v>
      </c>
    </row>
    <row r="110" spans="2:10" ht="51">
      <c r="B110" s="152" t="s">
        <v>56</v>
      </c>
      <c r="C110" s="112"/>
      <c r="D110" s="113"/>
      <c r="E110" s="111"/>
      <c r="F110" s="153" t="s">
        <v>86</v>
      </c>
      <c r="G110" s="107" t="s">
        <v>150</v>
      </c>
      <c r="H110" s="108">
        <f>24+4.5+2.63+82+17.5+8.63</f>
        <v>139.26</v>
      </c>
      <c r="I110" s="109">
        <v>82.72</v>
      </c>
      <c r="J110" s="114">
        <f>H110*I110</f>
        <v>11519.5872</v>
      </c>
    </row>
    <row r="111" spans="2:10">
      <c r="B111" s="147" t="s">
        <v>57</v>
      </c>
      <c r="C111" s="104" t="s">
        <v>130</v>
      </c>
      <c r="D111" s="105" t="s">
        <v>175</v>
      </c>
      <c r="E111" s="103" t="s">
        <v>264</v>
      </c>
      <c r="F111" s="116" t="s">
        <v>205</v>
      </c>
      <c r="G111" s="103"/>
      <c r="H111" s="117"/>
      <c r="I111" s="117"/>
      <c r="J111" s="118">
        <f>SUM(J112:J117)</f>
        <v>15286.72</v>
      </c>
    </row>
    <row r="112" spans="2:10" ht="51">
      <c r="B112" s="148" t="s">
        <v>58</v>
      </c>
      <c r="C112" s="88"/>
      <c r="D112" s="57" t="s">
        <v>155</v>
      </c>
      <c r="E112" s="52"/>
      <c r="F112" s="153" t="s">
        <v>87</v>
      </c>
      <c r="G112" s="107" t="s">
        <v>149</v>
      </c>
      <c r="H112" s="115">
        <v>39</v>
      </c>
      <c r="I112" s="109">
        <v>157.38999999999999</v>
      </c>
      <c r="J112" s="114">
        <f t="shared" ref="J112:J117" si="5">H112*I112</f>
        <v>6138.2099999999991</v>
      </c>
    </row>
    <row r="113" spans="2:10" ht="51">
      <c r="B113" s="148" t="s">
        <v>59</v>
      </c>
      <c r="C113" s="88"/>
      <c r="D113" s="57" t="s">
        <v>155</v>
      </c>
      <c r="E113" s="52"/>
      <c r="F113" s="153" t="s">
        <v>88</v>
      </c>
      <c r="G113" s="107" t="s">
        <v>149</v>
      </c>
      <c r="H113" s="115">
        <v>5</v>
      </c>
      <c r="I113" s="109">
        <v>176.46</v>
      </c>
      <c r="J113" s="114">
        <f t="shared" si="5"/>
        <v>882.30000000000007</v>
      </c>
    </row>
    <row r="114" spans="2:10" ht="51">
      <c r="B114" s="148" t="s">
        <v>60</v>
      </c>
      <c r="C114" s="88"/>
      <c r="D114" s="57" t="s">
        <v>155</v>
      </c>
      <c r="E114" s="52"/>
      <c r="F114" s="151" t="s">
        <v>89</v>
      </c>
      <c r="G114" s="107" t="s">
        <v>149</v>
      </c>
      <c r="H114" s="115">
        <v>8</v>
      </c>
      <c r="I114" s="109">
        <v>249.14</v>
      </c>
      <c r="J114" s="114">
        <f t="shared" si="5"/>
        <v>1993.12</v>
      </c>
    </row>
    <row r="115" spans="2:10" ht="51">
      <c r="B115" s="148" t="s">
        <v>61</v>
      </c>
      <c r="C115" s="88"/>
      <c r="D115" s="57" t="s">
        <v>155</v>
      </c>
      <c r="E115" s="52"/>
      <c r="F115" s="153" t="s">
        <v>90</v>
      </c>
      <c r="G115" s="111" t="s">
        <v>149</v>
      </c>
      <c r="H115" s="167">
        <v>20</v>
      </c>
      <c r="I115" s="168">
        <v>217.71</v>
      </c>
      <c r="J115" s="158">
        <f t="shared" si="5"/>
        <v>4354.2</v>
      </c>
    </row>
    <row r="116" spans="2:10" ht="38.25">
      <c r="B116" s="148" t="s">
        <v>62</v>
      </c>
      <c r="C116" s="88"/>
      <c r="D116" s="57"/>
      <c r="E116" s="52"/>
      <c r="F116" s="151" t="s">
        <v>91</v>
      </c>
      <c r="G116" s="107" t="s">
        <v>149</v>
      </c>
      <c r="H116" s="115">
        <v>10</v>
      </c>
      <c r="I116" s="109">
        <v>165.76</v>
      </c>
      <c r="J116" s="114">
        <f t="shared" si="5"/>
        <v>1657.6</v>
      </c>
    </row>
    <row r="117" spans="2:10" ht="38.25">
      <c r="B117" s="152" t="s">
        <v>63</v>
      </c>
      <c r="C117" s="112"/>
      <c r="D117" s="113"/>
      <c r="E117" s="111"/>
      <c r="F117" s="153" t="s">
        <v>92</v>
      </c>
      <c r="G117" s="111" t="s">
        <v>149</v>
      </c>
      <c r="H117" s="167">
        <v>1</v>
      </c>
      <c r="I117" s="168">
        <v>261.29000000000002</v>
      </c>
      <c r="J117" s="158">
        <f t="shared" si="5"/>
        <v>261.29000000000002</v>
      </c>
    </row>
    <row r="118" spans="2:10">
      <c r="B118" s="147" t="s">
        <v>64</v>
      </c>
      <c r="C118" s="104" t="s">
        <v>132</v>
      </c>
      <c r="D118" s="105" t="s">
        <v>181</v>
      </c>
      <c r="E118" s="103" t="s">
        <v>264</v>
      </c>
      <c r="F118" s="106" t="s">
        <v>95</v>
      </c>
      <c r="G118" s="111"/>
      <c r="H118" s="167"/>
      <c r="I118" s="168"/>
      <c r="J118" s="169">
        <f>J119</f>
        <v>183.57</v>
      </c>
    </row>
    <row r="119" spans="2:10" ht="38.25">
      <c r="B119" s="152"/>
      <c r="C119" s="112"/>
      <c r="D119" s="113"/>
      <c r="E119" s="111" t="s">
        <v>266</v>
      </c>
      <c r="F119" s="151" t="s">
        <v>97</v>
      </c>
      <c r="G119" s="107" t="s">
        <v>149</v>
      </c>
      <c r="H119" s="115">
        <v>1</v>
      </c>
      <c r="I119" s="109">
        <v>183.57</v>
      </c>
      <c r="J119" s="114">
        <f>H119*I119</f>
        <v>183.57</v>
      </c>
    </row>
    <row r="120" spans="2:10" s="14" customFormat="1">
      <c r="B120" s="170" t="s">
        <v>65</v>
      </c>
      <c r="C120" s="172" t="s">
        <v>50</v>
      </c>
      <c r="D120" s="173" t="s">
        <v>51</v>
      </c>
      <c r="E120" s="171"/>
      <c r="F120" s="174" t="s">
        <v>52</v>
      </c>
      <c r="G120" s="175"/>
      <c r="H120" s="176"/>
      <c r="I120" s="177"/>
      <c r="J120" s="178">
        <f>J121</f>
        <v>168290.03</v>
      </c>
    </row>
    <row r="121" spans="2:10" s="14" customFormat="1">
      <c r="B121" s="27"/>
      <c r="C121" s="87"/>
      <c r="D121" s="64"/>
      <c r="E121" s="16" t="s">
        <v>93</v>
      </c>
      <c r="F121" s="174" t="s">
        <v>211</v>
      </c>
      <c r="G121" s="11" t="s">
        <v>207</v>
      </c>
      <c r="H121" s="17">
        <v>1</v>
      </c>
      <c r="I121" s="12"/>
      <c r="J121" s="13">
        <v>168290.03</v>
      </c>
    </row>
    <row r="122" spans="2:10">
      <c r="B122" s="147" t="s">
        <v>255</v>
      </c>
      <c r="C122" s="104" t="s">
        <v>132</v>
      </c>
      <c r="D122" s="105" t="s">
        <v>94</v>
      </c>
      <c r="E122" s="103" t="s">
        <v>264</v>
      </c>
      <c r="F122" s="106" t="s">
        <v>96</v>
      </c>
      <c r="G122" s="111"/>
      <c r="H122" s="167"/>
      <c r="I122" s="168"/>
      <c r="J122" s="169">
        <f>J123</f>
        <v>21987.84</v>
      </c>
    </row>
    <row r="123" spans="2:10" ht="38.25">
      <c r="B123" s="152"/>
      <c r="C123" s="112"/>
      <c r="D123" s="113"/>
      <c r="E123" s="111"/>
      <c r="F123" s="151" t="s">
        <v>98</v>
      </c>
      <c r="G123" s="107" t="s">
        <v>151</v>
      </c>
      <c r="H123" s="115">
        <v>84</v>
      </c>
      <c r="I123" s="109">
        <v>261.76</v>
      </c>
      <c r="J123" s="114">
        <f>H123*I123</f>
        <v>21987.84</v>
      </c>
    </row>
    <row r="124" spans="2:10" s="14" customFormat="1">
      <c r="B124" s="170" t="s">
        <v>234</v>
      </c>
      <c r="C124" s="172" t="s">
        <v>137</v>
      </c>
      <c r="D124" s="173" t="s">
        <v>218</v>
      </c>
      <c r="E124" s="171"/>
      <c r="F124" s="174" t="s">
        <v>219</v>
      </c>
      <c r="G124" s="175"/>
      <c r="H124" s="176"/>
      <c r="I124" s="177"/>
      <c r="J124" s="178">
        <f>J125</f>
        <v>184315.51999999999</v>
      </c>
    </row>
    <row r="125" spans="2:10" s="14" customFormat="1">
      <c r="B125" s="27"/>
      <c r="C125" s="87"/>
      <c r="D125" s="64"/>
      <c r="E125" s="16" t="s">
        <v>93</v>
      </c>
      <c r="F125" s="174" t="s">
        <v>211</v>
      </c>
      <c r="G125" s="11" t="s">
        <v>207</v>
      </c>
      <c r="H125" s="17">
        <v>1</v>
      </c>
      <c r="I125" s="12"/>
      <c r="J125" s="13">
        <v>184315.51999999999</v>
      </c>
    </row>
    <row r="126" spans="2:10" ht="15">
      <c r="B126" s="18"/>
      <c r="C126" s="58" t="s">
        <v>133</v>
      </c>
      <c r="D126" s="58" t="s">
        <v>178</v>
      </c>
      <c r="E126" s="7"/>
      <c r="F126" s="29" t="s">
        <v>158</v>
      </c>
      <c r="G126" s="7"/>
      <c r="H126" s="9"/>
      <c r="I126" s="9"/>
      <c r="J126" s="10">
        <f>J127+J130+J134</f>
        <v>468944.41899999999</v>
      </c>
    </row>
    <row r="127" spans="2:10" ht="25.5">
      <c r="B127" s="147" t="s">
        <v>235</v>
      </c>
      <c r="C127" s="104" t="s">
        <v>136</v>
      </c>
      <c r="D127" s="105" t="s">
        <v>176</v>
      </c>
      <c r="E127" s="103" t="s">
        <v>264</v>
      </c>
      <c r="F127" s="116" t="s">
        <v>202</v>
      </c>
      <c r="G127" s="103"/>
      <c r="H127" s="117"/>
      <c r="I127" s="123"/>
      <c r="J127" s="118">
        <f>SUM(J128:J129)</f>
        <v>81511.133100000006</v>
      </c>
    </row>
    <row r="128" spans="2:10" ht="38.25">
      <c r="B128" s="148" t="s">
        <v>66</v>
      </c>
      <c r="C128" s="88"/>
      <c r="D128" s="57"/>
      <c r="E128" s="52"/>
      <c r="F128" s="153" t="s">
        <v>99</v>
      </c>
      <c r="G128" s="107" t="s">
        <v>151</v>
      </c>
      <c r="H128" s="108">
        <v>816.19</v>
      </c>
      <c r="I128" s="109">
        <v>62.47</v>
      </c>
      <c r="J128" s="114">
        <f>H128*I128</f>
        <v>50987.389300000003</v>
      </c>
    </row>
    <row r="129" spans="2:13" ht="51">
      <c r="B129" s="152" t="s">
        <v>67</v>
      </c>
      <c r="C129" s="112"/>
      <c r="D129" s="113"/>
      <c r="E129" s="111" t="s">
        <v>266</v>
      </c>
      <c r="F129" s="153" t="s">
        <v>100</v>
      </c>
      <c r="G129" s="107" t="s">
        <v>151</v>
      </c>
      <c r="H129" s="108">
        <v>473.53</v>
      </c>
      <c r="I129" s="109">
        <v>64.459999999999994</v>
      </c>
      <c r="J129" s="114">
        <f>H129*I129</f>
        <v>30523.743799999997</v>
      </c>
    </row>
    <row r="130" spans="2:13">
      <c r="B130" s="147" t="s">
        <v>236</v>
      </c>
      <c r="C130" s="104" t="s">
        <v>133</v>
      </c>
      <c r="D130" s="105" t="s">
        <v>177</v>
      </c>
      <c r="E130" s="103" t="s">
        <v>264</v>
      </c>
      <c r="F130" s="116" t="s">
        <v>103</v>
      </c>
      <c r="G130" s="103"/>
      <c r="H130" s="117"/>
      <c r="I130" s="123"/>
      <c r="J130" s="118">
        <f>SUM(J131:J133)</f>
        <v>377968.77039999998</v>
      </c>
    </row>
    <row r="131" spans="2:13" ht="76.5">
      <c r="B131" s="148" t="s">
        <v>68</v>
      </c>
      <c r="C131" s="88" t="s">
        <v>134</v>
      </c>
      <c r="D131" s="57"/>
      <c r="E131" s="52"/>
      <c r="F131" s="153" t="s">
        <v>104</v>
      </c>
      <c r="G131" s="107" t="s">
        <v>150</v>
      </c>
      <c r="H131" s="108">
        <v>4461.33</v>
      </c>
      <c r="I131" s="109">
        <v>62.17</v>
      </c>
      <c r="J131" s="114">
        <f>H131*I131</f>
        <v>277360.8861</v>
      </c>
    </row>
    <row r="132" spans="2:13" ht="51">
      <c r="B132" s="148" t="s">
        <v>69</v>
      </c>
      <c r="C132" s="88"/>
      <c r="D132" s="57"/>
      <c r="E132" s="52"/>
      <c r="F132" s="153" t="s">
        <v>105</v>
      </c>
      <c r="G132" s="107" t="s">
        <v>150</v>
      </c>
      <c r="H132" s="108">
        <v>209.99</v>
      </c>
      <c r="I132" s="109">
        <v>62.17</v>
      </c>
      <c r="J132" s="114">
        <f>H132*I132</f>
        <v>13055.078300000001</v>
      </c>
    </row>
    <row r="133" spans="2:13" ht="51">
      <c r="B133" s="152" t="s">
        <v>70</v>
      </c>
      <c r="C133" s="112" t="s">
        <v>135</v>
      </c>
      <c r="D133" s="113"/>
      <c r="E133" s="111"/>
      <c r="F133" s="153" t="s">
        <v>106</v>
      </c>
      <c r="G133" s="107" t="s">
        <v>150</v>
      </c>
      <c r="H133" s="108">
        <v>1319.56</v>
      </c>
      <c r="I133" s="109">
        <v>66.349999999999994</v>
      </c>
      <c r="J133" s="114">
        <f>H133*I133</f>
        <v>87552.805999999982</v>
      </c>
    </row>
    <row r="134" spans="2:13">
      <c r="B134" s="103" t="s">
        <v>237</v>
      </c>
      <c r="C134" s="104" t="s">
        <v>133</v>
      </c>
      <c r="D134" s="105" t="s">
        <v>180</v>
      </c>
      <c r="E134" s="103" t="s">
        <v>264</v>
      </c>
      <c r="F134" s="143" t="s">
        <v>107</v>
      </c>
      <c r="G134" s="107"/>
      <c r="H134" s="179"/>
      <c r="I134" s="180"/>
      <c r="J134" s="110">
        <f>J135</f>
        <v>9464.5154999999995</v>
      </c>
    </row>
    <row r="135" spans="2:13" ht="51">
      <c r="B135" s="111"/>
      <c r="C135" s="112"/>
      <c r="D135" s="113"/>
      <c r="E135" s="111"/>
      <c r="F135" s="120" t="s">
        <v>108</v>
      </c>
      <c r="G135" s="107" t="s">
        <v>151</v>
      </c>
      <c r="H135" s="179">
        <v>612.59</v>
      </c>
      <c r="I135" s="180">
        <v>15.45</v>
      </c>
      <c r="J135" s="114">
        <f>I135*H135</f>
        <v>9464.5154999999995</v>
      </c>
    </row>
    <row r="136" spans="2:13" ht="15">
      <c r="B136" s="18"/>
      <c r="C136" s="58" t="s">
        <v>44</v>
      </c>
      <c r="D136" s="58" t="s">
        <v>42</v>
      </c>
      <c r="E136" s="7"/>
      <c r="F136" s="29" t="s">
        <v>43</v>
      </c>
      <c r="G136" s="7"/>
      <c r="H136" s="9"/>
      <c r="I136" s="9"/>
      <c r="J136" s="10">
        <f>J137</f>
        <v>23981.851199999997</v>
      </c>
    </row>
    <row r="137" spans="2:13">
      <c r="B137" s="147" t="s">
        <v>238</v>
      </c>
      <c r="C137" s="104" t="s">
        <v>44</v>
      </c>
      <c r="D137" s="105" t="s">
        <v>45</v>
      </c>
      <c r="E137" s="103" t="s">
        <v>264</v>
      </c>
      <c r="F137" s="116" t="s">
        <v>46</v>
      </c>
      <c r="G137" s="103"/>
      <c r="H137" s="117"/>
      <c r="I137" s="123"/>
      <c r="J137" s="118">
        <f>SUM(J138:J140)</f>
        <v>23981.851199999997</v>
      </c>
    </row>
    <row r="138" spans="2:13" ht="63.75">
      <c r="B138" s="148" t="s">
        <v>239</v>
      </c>
      <c r="C138" s="88"/>
      <c r="D138" s="57"/>
      <c r="E138" s="52"/>
      <c r="F138" s="153" t="s">
        <v>47</v>
      </c>
      <c r="G138" s="107" t="s">
        <v>163</v>
      </c>
      <c r="H138" s="115">
        <v>15</v>
      </c>
      <c r="I138" s="109">
        <v>51.85</v>
      </c>
      <c r="J138" s="114">
        <f>H138*I138</f>
        <v>777.75</v>
      </c>
    </row>
    <row r="139" spans="2:13" ht="38.25">
      <c r="B139" s="148" t="s">
        <v>240</v>
      </c>
      <c r="C139" s="88"/>
      <c r="D139" s="57"/>
      <c r="E139" s="52"/>
      <c r="F139" s="153" t="s">
        <v>48</v>
      </c>
      <c r="G139" s="107" t="s">
        <v>163</v>
      </c>
      <c r="H139" s="115">
        <v>60</v>
      </c>
      <c r="I139" s="109">
        <v>8.0500000000000007</v>
      </c>
      <c r="J139" s="114">
        <f>H139*I139</f>
        <v>483.00000000000006</v>
      </c>
    </row>
    <row r="140" spans="2:13" ht="63.75">
      <c r="B140" s="152" t="s">
        <v>256</v>
      </c>
      <c r="C140" s="112"/>
      <c r="D140" s="113"/>
      <c r="E140" s="111" t="s">
        <v>266</v>
      </c>
      <c r="F140" s="153" t="s">
        <v>49</v>
      </c>
      <c r="G140" s="107" t="s">
        <v>150</v>
      </c>
      <c r="H140" s="108">
        <f>32.58+38.55+7.93+462.76+25.76+41.65+642.31+51.14+16.78</f>
        <v>1319.46</v>
      </c>
      <c r="I140" s="109">
        <v>17.22</v>
      </c>
      <c r="J140" s="114">
        <f>H140*I140</f>
        <v>22721.101199999997</v>
      </c>
    </row>
    <row r="141" spans="2:13" s="14" customFormat="1">
      <c r="B141" s="137"/>
      <c r="C141" s="138"/>
      <c r="D141" s="137"/>
      <c r="E141" s="137"/>
      <c r="F141" s="139"/>
      <c r="G141" s="137"/>
      <c r="H141" s="140"/>
      <c r="I141" s="141"/>
      <c r="J141" s="142"/>
    </row>
    <row r="142" spans="2:13" s="14" customFormat="1">
      <c r="B142" s="137"/>
      <c r="C142" s="138"/>
      <c r="D142" s="137"/>
      <c r="E142" s="137"/>
      <c r="F142" s="139"/>
      <c r="G142" s="137"/>
      <c r="H142" s="140"/>
      <c r="I142" s="141"/>
      <c r="J142" s="142"/>
    </row>
    <row r="143" spans="2:13" ht="15.75">
      <c r="B143" s="191" t="s">
        <v>179</v>
      </c>
      <c r="C143" s="192"/>
      <c r="D143" s="191"/>
      <c r="E143" s="193"/>
      <c r="F143" s="194"/>
      <c r="G143" s="195"/>
      <c r="H143" s="196"/>
      <c r="I143" s="196"/>
      <c r="J143" s="197">
        <f>J13+J26+J62+J68+J71+J99+J105+J126+J136</f>
        <v>3124823.6489744443</v>
      </c>
    </row>
    <row r="144" spans="2:13">
      <c r="B144" s="30"/>
      <c r="C144" s="92"/>
      <c r="D144" s="30"/>
      <c r="E144" s="34"/>
      <c r="F144" s="31"/>
      <c r="G144" s="34" t="s">
        <v>155</v>
      </c>
      <c r="H144" s="35" t="s">
        <v>155</v>
      </c>
      <c r="I144" s="35" t="s">
        <v>155</v>
      </c>
      <c r="J144" s="36"/>
      <c r="M144" s="49"/>
    </row>
    <row r="145" spans="2:14">
      <c r="B145" s="45" t="s">
        <v>71</v>
      </c>
      <c r="N145" s="49"/>
    </row>
    <row r="147" spans="2:14" ht="15.75">
      <c r="B147" s="191" t="s">
        <v>241</v>
      </c>
      <c r="C147" s="192"/>
      <c r="D147" s="191"/>
      <c r="E147" s="193"/>
      <c r="F147" s="198"/>
      <c r="G147" s="193"/>
      <c r="H147" s="199"/>
      <c r="I147" s="199"/>
      <c r="J147" s="197">
        <f>J143*0.22</f>
        <v>687461.20277437777</v>
      </c>
    </row>
    <row r="148" spans="2:14" ht="15.75">
      <c r="B148" s="200" t="s">
        <v>222</v>
      </c>
      <c r="C148" s="201"/>
      <c r="D148" s="202"/>
      <c r="E148" s="203"/>
      <c r="F148" s="204"/>
      <c r="G148" s="205"/>
      <c r="H148" s="206"/>
      <c r="I148" s="206"/>
      <c r="J148" s="197">
        <f>J143+J147</f>
        <v>3812284.8517488223</v>
      </c>
      <c r="K148" s="2">
        <f>J143*1.22</f>
        <v>3812284.8517488218</v>
      </c>
      <c r="L148" s="37">
        <f>J148-K148</f>
        <v>0</v>
      </c>
    </row>
    <row r="151" spans="2:14">
      <c r="B151" s="80" t="s">
        <v>111</v>
      </c>
    </row>
    <row r="154" spans="2:14">
      <c r="J154" s="47">
        <f>ROUND(J143,2)</f>
        <v>3124823.65</v>
      </c>
    </row>
    <row r="155" spans="2:14">
      <c r="B155" s="2"/>
      <c r="C155" s="93"/>
      <c r="D155" s="2"/>
      <c r="E155" s="63"/>
      <c r="F155" s="74"/>
      <c r="G155" s="2"/>
      <c r="H155" s="2"/>
      <c r="I155" s="53">
        <v>0.04</v>
      </c>
      <c r="J155" s="47">
        <f>ROUND(J154*I155,2)</f>
        <v>124992.95</v>
      </c>
    </row>
    <row r="156" spans="2:14">
      <c r="B156" s="2"/>
      <c r="C156" s="93"/>
      <c r="D156" s="2"/>
      <c r="E156" s="63"/>
      <c r="F156" s="74"/>
      <c r="G156" s="2"/>
      <c r="H156" s="2"/>
      <c r="I156" s="53" t="s">
        <v>257</v>
      </c>
      <c r="J156" s="47">
        <f>J154+J155</f>
        <v>3249816.6</v>
      </c>
    </row>
    <row r="157" spans="2:14">
      <c r="B157" s="2"/>
      <c r="C157" s="93"/>
      <c r="D157" s="2"/>
      <c r="E157" s="63"/>
      <c r="F157" s="74"/>
      <c r="G157" s="2"/>
      <c r="H157" s="2"/>
      <c r="I157" s="53">
        <v>0.1</v>
      </c>
      <c r="J157" s="47">
        <f>ROUND(J156*I157,2)</f>
        <v>324981.65999999997</v>
      </c>
    </row>
    <row r="158" spans="2:14">
      <c r="B158" s="2"/>
      <c r="C158" s="93"/>
      <c r="D158" s="2"/>
      <c r="E158" s="63"/>
      <c r="F158" s="74"/>
      <c r="G158" s="2"/>
      <c r="H158" s="2"/>
      <c r="I158" s="53" t="s">
        <v>257</v>
      </c>
      <c r="J158" s="37">
        <f>J156+J157</f>
        <v>3574798.2600000002</v>
      </c>
    </row>
    <row r="159" spans="2:14">
      <c r="B159" s="2"/>
      <c r="C159" s="93"/>
      <c r="D159" s="2"/>
      <c r="E159" s="63"/>
      <c r="F159" s="74"/>
      <c r="G159" s="2"/>
      <c r="H159" s="2"/>
      <c r="I159" s="53">
        <v>0.22</v>
      </c>
      <c r="J159" s="47">
        <f>ROUND(J158*I159,2)</f>
        <v>786455.62</v>
      </c>
    </row>
    <row r="160" spans="2:14">
      <c r="B160" s="2"/>
      <c r="C160" s="93"/>
      <c r="D160" s="2"/>
      <c r="E160" s="63"/>
      <c r="F160" s="74"/>
      <c r="G160" s="2"/>
      <c r="H160" s="2"/>
      <c r="I160" s="53" t="s">
        <v>257</v>
      </c>
      <c r="J160" s="37">
        <f>J158+J159</f>
        <v>4361253.88</v>
      </c>
    </row>
    <row r="161" spans="2:10">
      <c r="B161" s="2"/>
      <c r="C161" s="93"/>
      <c r="D161" s="2"/>
      <c r="E161" s="63"/>
      <c r="F161" s="74"/>
      <c r="G161" s="2"/>
      <c r="H161" s="2"/>
      <c r="I161" s="2"/>
      <c r="J161" s="37"/>
    </row>
    <row r="162" spans="2:10">
      <c r="B162" s="2"/>
      <c r="C162" s="93"/>
      <c r="D162" s="2"/>
      <c r="E162" s="63"/>
      <c r="F162" s="74"/>
      <c r="G162" s="2"/>
      <c r="H162" s="2"/>
      <c r="I162" s="2"/>
      <c r="J162" s="47">
        <v>3124823.65</v>
      </c>
    </row>
    <row r="163" spans="2:10">
      <c r="B163" s="2"/>
      <c r="C163" s="93"/>
      <c r="D163" s="2"/>
      <c r="E163" s="63"/>
      <c r="F163" s="74"/>
      <c r="G163" s="2"/>
      <c r="H163" s="2"/>
      <c r="I163" s="2">
        <v>0.04</v>
      </c>
      <c r="J163" s="47">
        <v>124992.95</v>
      </c>
    </row>
    <row r="164" spans="2:10">
      <c r="B164" s="2"/>
      <c r="C164" s="93"/>
      <c r="D164" s="2"/>
      <c r="E164" s="63"/>
      <c r="F164" s="74"/>
      <c r="G164" s="2"/>
      <c r="H164" s="2"/>
      <c r="I164" s="2" t="s">
        <v>257</v>
      </c>
      <c r="J164" s="47">
        <v>3249816.6</v>
      </c>
    </row>
    <row r="165" spans="2:10">
      <c r="B165" s="2"/>
      <c r="C165" s="93"/>
      <c r="D165" s="2"/>
      <c r="E165" s="63"/>
      <c r="F165" s="74"/>
      <c r="G165" s="2"/>
      <c r="H165" s="2"/>
      <c r="I165" s="2">
        <v>0.1</v>
      </c>
      <c r="J165" s="47">
        <v>324981.65999999997</v>
      </c>
    </row>
    <row r="166" spans="2:10">
      <c r="B166" s="2"/>
      <c r="C166" s="93"/>
      <c r="D166" s="2"/>
      <c r="E166" s="63"/>
      <c r="F166" s="74"/>
      <c r="G166" s="2"/>
      <c r="H166" s="2"/>
      <c r="I166" s="2" t="s">
        <v>257</v>
      </c>
      <c r="J166" s="37">
        <v>3574798.26</v>
      </c>
    </row>
    <row r="167" spans="2:10">
      <c r="B167" s="2"/>
      <c r="C167" s="93"/>
      <c r="D167" s="2"/>
      <c r="E167" s="63"/>
      <c r="F167" s="74"/>
      <c r="G167" s="2"/>
      <c r="H167" s="2"/>
      <c r="I167" s="2">
        <v>0.22</v>
      </c>
      <c r="J167" s="47">
        <v>786455.62</v>
      </c>
    </row>
    <row r="168" spans="2:10">
      <c r="B168" s="2"/>
      <c r="C168" s="93"/>
      <c r="D168" s="2"/>
      <c r="E168" s="63"/>
      <c r="F168" s="74"/>
      <c r="G168" s="2"/>
      <c r="H168" s="2"/>
      <c r="I168" s="2" t="s">
        <v>257</v>
      </c>
      <c r="J168" s="37">
        <v>4361253.88</v>
      </c>
    </row>
    <row r="169" spans="2:10">
      <c r="B169" s="2"/>
      <c r="C169" s="93"/>
      <c r="D169" s="2"/>
      <c r="E169" s="63"/>
      <c r="F169" s="74"/>
      <c r="G169" s="2"/>
      <c r="H169" s="2"/>
      <c r="I169" s="2"/>
      <c r="J169" s="37"/>
    </row>
    <row r="170" spans="2:10">
      <c r="B170" s="2"/>
      <c r="C170" s="93"/>
      <c r="D170" s="2"/>
      <c r="E170" s="63"/>
      <c r="F170" s="74"/>
      <c r="G170" s="2"/>
      <c r="H170" s="2"/>
      <c r="I170" s="2"/>
      <c r="J170" s="37"/>
    </row>
    <row r="171" spans="2:10">
      <c r="B171" s="2"/>
      <c r="C171" s="93"/>
      <c r="D171" s="2"/>
      <c r="E171" s="63"/>
      <c r="F171" s="74"/>
      <c r="G171" s="2"/>
      <c r="H171" s="2"/>
      <c r="I171" s="2"/>
      <c r="J171" s="37"/>
    </row>
    <row r="172" spans="2:10">
      <c r="B172" s="2"/>
      <c r="C172" s="93"/>
      <c r="D172" s="2"/>
      <c r="E172" s="63"/>
      <c r="F172" s="74"/>
      <c r="G172" s="2"/>
      <c r="H172" s="2"/>
      <c r="I172" s="2"/>
      <c r="J172" s="37"/>
    </row>
    <row r="173" spans="2:10">
      <c r="B173" s="2"/>
      <c r="C173" s="93"/>
      <c r="D173" s="2"/>
      <c r="E173" s="63"/>
      <c r="F173" s="74"/>
      <c r="G173" s="2"/>
      <c r="H173" s="2"/>
      <c r="I173" s="2"/>
      <c r="J173" s="37"/>
    </row>
    <row r="174" spans="2:10">
      <c r="B174" s="2"/>
      <c r="C174" s="93"/>
      <c r="D174" s="2"/>
      <c r="E174" s="63"/>
      <c r="F174" s="74"/>
      <c r="G174" s="2"/>
      <c r="H174" s="2"/>
      <c r="I174" s="2"/>
      <c r="J174" s="37"/>
    </row>
    <row r="175" spans="2:10">
      <c r="B175" s="2"/>
      <c r="C175" s="93"/>
      <c r="D175" s="2"/>
      <c r="E175" s="63"/>
      <c r="F175" s="74"/>
      <c r="G175" s="2"/>
      <c r="H175" s="2"/>
      <c r="I175" s="2"/>
      <c r="J175" s="37"/>
    </row>
    <row r="176" spans="2:10">
      <c r="B176" s="2"/>
      <c r="C176" s="93"/>
      <c r="D176" s="2"/>
      <c r="E176" s="63"/>
      <c r="F176" s="74"/>
      <c r="G176" s="2"/>
      <c r="H176" s="2"/>
      <c r="I176" s="2"/>
      <c r="J176" s="37"/>
    </row>
    <row r="177" spans="2:10">
      <c r="B177" s="2"/>
      <c r="C177" s="93"/>
      <c r="D177" s="2"/>
      <c r="E177" s="63"/>
      <c r="F177" s="74"/>
      <c r="G177" s="2"/>
      <c r="H177" s="2"/>
      <c r="I177" s="2"/>
      <c r="J177" s="37"/>
    </row>
    <row r="178" spans="2:10">
      <c r="B178" s="2"/>
      <c r="C178" s="93"/>
      <c r="D178" s="2"/>
      <c r="E178" s="63"/>
      <c r="F178" s="74"/>
      <c r="G178" s="2"/>
      <c r="H178" s="2"/>
      <c r="I178" s="2"/>
      <c r="J178" s="37"/>
    </row>
    <row r="179" spans="2:10">
      <c r="B179" s="2"/>
      <c r="C179" s="93"/>
      <c r="D179" s="2"/>
      <c r="E179" s="63"/>
      <c r="F179" s="74"/>
      <c r="G179" s="2"/>
      <c r="H179" s="2"/>
      <c r="I179" s="2"/>
      <c r="J179" s="37"/>
    </row>
    <row r="180" spans="2:10">
      <c r="B180" s="2"/>
      <c r="C180" s="93"/>
      <c r="D180" s="2"/>
      <c r="E180" s="63"/>
      <c r="F180" s="74"/>
      <c r="G180" s="2"/>
      <c r="H180" s="2"/>
      <c r="I180" s="2"/>
      <c r="J180" s="37"/>
    </row>
    <row r="181" spans="2:10">
      <c r="B181" s="2"/>
      <c r="C181" s="93"/>
      <c r="D181" s="2"/>
      <c r="E181" s="63"/>
      <c r="F181" s="74"/>
      <c r="G181" s="2"/>
      <c r="H181" s="2"/>
      <c r="I181" s="2"/>
      <c r="J181" s="37"/>
    </row>
    <row r="182" spans="2:10">
      <c r="B182" s="2"/>
      <c r="C182" s="93"/>
      <c r="D182" s="2"/>
      <c r="E182" s="63"/>
      <c r="F182" s="74"/>
      <c r="G182" s="2"/>
      <c r="H182" s="2"/>
      <c r="I182" s="2"/>
      <c r="J182" s="37"/>
    </row>
    <row r="183" spans="2:10">
      <c r="B183" s="2"/>
      <c r="C183" s="93"/>
      <c r="D183" s="2"/>
      <c r="E183" s="63"/>
      <c r="F183" s="74"/>
      <c r="G183" s="2"/>
      <c r="H183" s="2"/>
      <c r="I183" s="2"/>
      <c r="J183" s="37"/>
    </row>
    <row r="184" spans="2:10">
      <c r="B184" s="2"/>
      <c r="C184" s="93"/>
      <c r="D184" s="2"/>
      <c r="E184" s="63"/>
      <c r="F184" s="74"/>
      <c r="G184" s="2"/>
      <c r="H184" s="2"/>
      <c r="I184" s="2"/>
      <c r="J184" s="37"/>
    </row>
    <row r="185" spans="2:10">
      <c r="B185" s="2"/>
      <c r="C185" s="93"/>
      <c r="D185" s="2"/>
      <c r="E185" s="63"/>
      <c r="F185" s="74"/>
      <c r="G185" s="2"/>
      <c r="H185" s="2"/>
      <c r="I185" s="2"/>
      <c r="J185" s="37"/>
    </row>
    <row r="186" spans="2:10">
      <c r="B186" s="2"/>
      <c r="C186" s="93"/>
      <c r="D186" s="2"/>
      <c r="E186" s="63"/>
      <c r="F186" s="74"/>
      <c r="G186" s="2"/>
      <c r="H186" s="2"/>
      <c r="I186" s="2"/>
      <c r="J186" s="37"/>
    </row>
    <row r="187" spans="2:10">
      <c r="B187" s="2"/>
      <c r="C187" s="93"/>
      <c r="D187" s="2"/>
      <c r="E187" s="63"/>
      <c r="F187" s="74"/>
      <c r="G187" s="2"/>
      <c r="H187" s="2"/>
      <c r="I187" s="2"/>
      <c r="J187" s="37"/>
    </row>
    <row r="188" spans="2:10">
      <c r="B188" s="2"/>
      <c r="C188" s="93"/>
      <c r="D188" s="2"/>
      <c r="E188" s="63"/>
      <c r="F188" s="74"/>
      <c r="G188" s="2"/>
      <c r="H188" s="2"/>
      <c r="I188" s="2"/>
      <c r="J188" s="37"/>
    </row>
    <row r="189" spans="2:10">
      <c r="B189" s="2"/>
      <c r="C189" s="93"/>
      <c r="D189" s="2"/>
      <c r="E189" s="63"/>
      <c r="F189" s="74"/>
      <c r="G189" s="2"/>
      <c r="H189" s="2"/>
      <c r="I189" s="2"/>
      <c r="J189" s="37"/>
    </row>
    <row r="190" spans="2:10">
      <c r="B190" s="2"/>
      <c r="C190" s="93"/>
      <c r="D190" s="2"/>
      <c r="E190" s="63"/>
      <c r="F190" s="74"/>
      <c r="G190" s="2"/>
      <c r="H190" s="2"/>
      <c r="I190" s="2"/>
      <c r="J190" s="37"/>
    </row>
    <row r="191" spans="2:10">
      <c r="B191" s="2"/>
      <c r="C191" s="93"/>
      <c r="D191" s="2"/>
      <c r="E191" s="63"/>
      <c r="F191" s="74"/>
      <c r="G191" s="2"/>
      <c r="H191" s="2"/>
      <c r="I191" s="2"/>
      <c r="J191" s="37"/>
    </row>
    <row r="192" spans="2:10">
      <c r="B192" s="2"/>
      <c r="C192" s="93"/>
      <c r="D192" s="2"/>
      <c r="E192" s="63"/>
      <c r="F192" s="74"/>
      <c r="G192" s="2"/>
      <c r="H192" s="2"/>
      <c r="I192" s="2"/>
      <c r="J192" s="37"/>
    </row>
    <row r="193" spans="2:10">
      <c r="B193" s="2"/>
      <c r="C193" s="93"/>
      <c r="D193" s="2"/>
      <c r="E193" s="63"/>
      <c r="F193" s="74"/>
      <c r="G193" s="2"/>
      <c r="H193" s="2"/>
      <c r="I193" s="2"/>
      <c r="J193" s="37"/>
    </row>
    <row r="194" spans="2:10">
      <c r="B194" s="2"/>
      <c r="C194" s="93"/>
      <c r="D194" s="2"/>
      <c r="E194" s="63"/>
      <c r="F194" s="74"/>
      <c r="G194" s="2"/>
      <c r="H194" s="2"/>
      <c r="I194" s="2"/>
      <c r="J194" s="37"/>
    </row>
    <row r="195" spans="2:10">
      <c r="B195" s="2"/>
      <c r="C195" s="93"/>
      <c r="D195" s="2"/>
      <c r="E195" s="63"/>
      <c r="F195" s="74"/>
      <c r="G195" s="2"/>
      <c r="H195" s="2"/>
      <c r="I195" s="2"/>
      <c r="J195" s="37"/>
    </row>
    <row r="196" spans="2:10">
      <c r="B196" s="2"/>
      <c r="C196" s="93"/>
      <c r="D196" s="2"/>
      <c r="E196" s="63"/>
      <c r="F196" s="74"/>
      <c r="G196" s="2"/>
      <c r="H196" s="2"/>
      <c r="I196" s="2"/>
      <c r="J196" s="37"/>
    </row>
    <row r="197" spans="2:10">
      <c r="B197" s="2"/>
      <c r="C197" s="93"/>
      <c r="D197" s="2"/>
      <c r="E197" s="63"/>
      <c r="F197" s="74"/>
      <c r="G197" s="2"/>
      <c r="H197" s="2"/>
      <c r="I197" s="2"/>
      <c r="J197" s="37"/>
    </row>
    <row r="198" spans="2:10">
      <c r="B198" s="2"/>
      <c r="C198" s="93"/>
      <c r="D198" s="2"/>
      <c r="E198" s="63"/>
      <c r="F198" s="74"/>
      <c r="G198" s="2"/>
      <c r="H198" s="2"/>
      <c r="I198" s="2"/>
      <c r="J198" s="37"/>
    </row>
    <row r="199" spans="2:10">
      <c r="B199" s="2"/>
      <c r="C199" s="93"/>
      <c r="D199" s="2"/>
      <c r="E199" s="63"/>
      <c r="F199" s="74"/>
      <c r="G199" s="2"/>
      <c r="H199" s="2"/>
      <c r="I199" s="2"/>
      <c r="J199" s="37"/>
    </row>
    <row r="200" spans="2:10">
      <c r="B200" s="2"/>
      <c r="C200" s="93"/>
      <c r="D200" s="2"/>
      <c r="E200" s="63"/>
      <c r="F200" s="74"/>
      <c r="G200" s="2"/>
      <c r="H200" s="2"/>
      <c r="I200" s="2"/>
      <c r="J200" s="37"/>
    </row>
    <row r="201" spans="2:10">
      <c r="B201" s="2"/>
      <c r="C201" s="93"/>
      <c r="D201" s="2"/>
      <c r="E201" s="63"/>
      <c r="F201" s="74"/>
      <c r="G201" s="2"/>
      <c r="H201" s="2"/>
      <c r="I201" s="2"/>
      <c r="J201" s="37"/>
    </row>
    <row r="202" spans="2:10">
      <c r="B202" s="2"/>
      <c r="C202" s="93"/>
      <c r="D202" s="2"/>
      <c r="E202" s="63"/>
      <c r="F202" s="74"/>
      <c r="G202" s="2"/>
      <c r="H202" s="2"/>
      <c r="I202" s="2"/>
      <c r="J202" s="37"/>
    </row>
    <row r="203" spans="2:10">
      <c r="B203" s="2"/>
      <c r="C203" s="93"/>
      <c r="D203" s="2"/>
      <c r="E203" s="63"/>
      <c r="F203" s="74"/>
      <c r="G203" s="2"/>
      <c r="H203" s="2"/>
      <c r="I203" s="2"/>
      <c r="J203" s="37"/>
    </row>
    <row r="204" spans="2:10">
      <c r="B204" s="2"/>
      <c r="C204" s="93"/>
      <c r="D204" s="2"/>
      <c r="E204" s="63"/>
      <c r="F204" s="74"/>
      <c r="G204" s="2"/>
      <c r="H204" s="2"/>
      <c r="I204" s="2"/>
      <c r="J204" s="37"/>
    </row>
    <row r="205" spans="2:10">
      <c r="B205" s="2"/>
      <c r="C205" s="93"/>
      <c r="D205" s="2"/>
      <c r="E205" s="63"/>
      <c r="F205" s="74"/>
      <c r="G205" s="2"/>
      <c r="H205" s="2"/>
      <c r="I205" s="2"/>
      <c r="J205" s="37"/>
    </row>
    <row r="206" spans="2:10">
      <c r="B206" s="2"/>
      <c r="C206" s="93"/>
      <c r="D206" s="2"/>
      <c r="E206" s="63"/>
      <c r="F206" s="74"/>
      <c r="G206" s="2"/>
      <c r="H206" s="2"/>
      <c r="I206" s="2"/>
      <c r="J206" s="37"/>
    </row>
    <row r="207" spans="2:10">
      <c r="B207" s="2"/>
      <c r="C207" s="93"/>
      <c r="D207" s="2"/>
      <c r="E207" s="63"/>
      <c r="F207" s="74"/>
      <c r="G207" s="2"/>
      <c r="H207" s="2"/>
      <c r="I207" s="2"/>
      <c r="J207" s="37"/>
    </row>
    <row r="208" spans="2:10">
      <c r="B208" s="2"/>
      <c r="C208" s="93"/>
      <c r="D208" s="2"/>
      <c r="E208" s="63"/>
      <c r="F208" s="74"/>
      <c r="G208" s="2"/>
      <c r="H208" s="2"/>
      <c r="I208" s="2"/>
      <c r="J208" s="37"/>
    </row>
    <row r="209" spans="2:10">
      <c r="B209" s="2"/>
      <c r="C209" s="93"/>
      <c r="D209" s="2"/>
      <c r="E209" s="63"/>
      <c r="F209" s="74"/>
      <c r="G209" s="2"/>
      <c r="H209" s="2"/>
      <c r="I209" s="2"/>
      <c r="J209" s="37"/>
    </row>
    <row r="210" spans="2:10">
      <c r="B210" s="2"/>
      <c r="C210" s="93"/>
      <c r="D210" s="2"/>
      <c r="E210" s="63"/>
      <c r="F210" s="74"/>
      <c r="G210" s="2"/>
      <c r="H210" s="2"/>
      <c r="I210" s="2"/>
      <c r="J210" s="37"/>
    </row>
    <row r="211" spans="2:10">
      <c r="B211" s="2"/>
      <c r="C211" s="93"/>
      <c r="D211" s="2"/>
      <c r="E211" s="63"/>
      <c r="F211" s="74"/>
      <c r="G211" s="2"/>
      <c r="H211" s="2"/>
      <c r="I211" s="2"/>
      <c r="J211" s="37"/>
    </row>
    <row r="212" spans="2:10">
      <c r="B212" s="2"/>
      <c r="C212" s="93"/>
      <c r="D212" s="2"/>
      <c r="E212" s="63"/>
      <c r="F212" s="74"/>
      <c r="G212" s="2"/>
      <c r="H212" s="2"/>
      <c r="I212" s="2"/>
      <c r="J212" s="37"/>
    </row>
    <row r="213" spans="2:10">
      <c r="B213" s="2"/>
      <c r="C213" s="93"/>
      <c r="D213" s="2"/>
      <c r="E213" s="63"/>
      <c r="F213" s="74"/>
      <c r="G213" s="2"/>
      <c r="H213" s="2"/>
      <c r="I213" s="2"/>
      <c r="J213" s="37"/>
    </row>
    <row r="214" spans="2:10">
      <c r="B214" s="2"/>
      <c r="C214" s="93"/>
      <c r="D214" s="2"/>
      <c r="E214" s="63"/>
      <c r="F214" s="74"/>
      <c r="G214" s="2"/>
      <c r="H214" s="2"/>
      <c r="I214" s="2"/>
      <c r="J214" s="37"/>
    </row>
    <row r="215" spans="2:10">
      <c r="B215" s="2"/>
      <c r="C215" s="93"/>
      <c r="D215" s="2"/>
      <c r="E215" s="63"/>
      <c r="F215" s="74"/>
      <c r="G215" s="2"/>
      <c r="H215" s="2"/>
      <c r="I215" s="2"/>
      <c r="J215" s="37"/>
    </row>
    <row r="216" spans="2:10">
      <c r="B216" s="2"/>
      <c r="C216" s="93"/>
      <c r="D216" s="2"/>
      <c r="E216" s="63"/>
      <c r="F216" s="74"/>
      <c r="G216" s="2"/>
      <c r="H216" s="2"/>
      <c r="I216" s="2"/>
      <c r="J216" s="37"/>
    </row>
    <row r="217" spans="2:10">
      <c r="B217" s="2"/>
      <c r="C217" s="93"/>
      <c r="D217" s="2"/>
      <c r="E217" s="63"/>
      <c r="F217" s="74"/>
      <c r="G217" s="2"/>
      <c r="H217" s="2"/>
      <c r="I217" s="2"/>
      <c r="J217" s="37"/>
    </row>
    <row r="218" spans="2:10">
      <c r="B218" s="2"/>
      <c r="C218" s="93"/>
      <c r="D218" s="2"/>
      <c r="E218" s="63"/>
      <c r="F218" s="74"/>
      <c r="G218" s="2"/>
      <c r="H218" s="2"/>
      <c r="I218" s="2"/>
      <c r="J218" s="37"/>
    </row>
    <row r="219" spans="2:10">
      <c r="B219" s="2"/>
      <c r="C219" s="93"/>
      <c r="D219" s="2"/>
      <c r="E219" s="63"/>
      <c r="F219" s="74"/>
      <c r="G219" s="2"/>
      <c r="H219" s="2"/>
      <c r="I219" s="2"/>
      <c r="J219" s="37"/>
    </row>
    <row r="220" spans="2:10">
      <c r="B220" s="2"/>
      <c r="C220" s="93"/>
      <c r="D220" s="2"/>
      <c r="E220" s="63"/>
      <c r="F220" s="74"/>
      <c r="G220" s="2"/>
      <c r="H220" s="2"/>
      <c r="I220" s="2"/>
      <c r="J220" s="37"/>
    </row>
    <row r="221" spans="2:10">
      <c r="B221" s="2"/>
      <c r="C221" s="93"/>
      <c r="D221" s="2"/>
      <c r="E221" s="63"/>
      <c r="F221" s="74"/>
      <c r="G221" s="2"/>
      <c r="H221" s="2"/>
      <c r="I221" s="2"/>
      <c r="J221" s="37"/>
    </row>
    <row r="222" spans="2:10">
      <c r="B222" s="2"/>
      <c r="C222" s="93"/>
      <c r="D222" s="2"/>
      <c r="E222" s="63"/>
      <c r="F222" s="74"/>
      <c r="G222" s="2"/>
      <c r="H222" s="2"/>
      <c r="I222" s="2"/>
      <c r="J222" s="37"/>
    </row>
    <row r="223" spans="2:10">
      <c r="B223" s="2"/>
      <c r="C223" s="93"/>
      <c r="D223" s="2"/>
      <c r="E223" s="63"/>
      <c r="F223" s="74"/>
      <c r="G223" s="2"/>
      <c r="H223" s="2"/>
      <c r="I223" s="2"/>
      <c r="J223" s="37"/>
    </row>
    <row r="224" spans="2:10">
      <c r="B224" s="2"/>
      <c r="C224" s="93"/>
      <c r="D224" s="2"/>
      <c r="E224" s="63"/>
      <c r="F224" s="74"/>
      <c r="G224" s="2"/>
      <c r="H224" s="2"/>
      <c r="I224" s="2"/>
      <c r="J224" s="37"/>
    </row>
    <row r="225" spans="2:10">
      <c r="B225" s="2"/>
      <c r="C225" s="93"/>
      <c r="D225" s="2"/>
      <c r="E225" s="63"/>
      <c r="F225" s="74"/>
      <c r="G225" s="2"/>
      <c r="H225" s="2"/>
      <c r="I225" s="2"/>
      <c r="J225" s="37"/>
    </row>
    <row r="226" spans="2:10">
      <c r="B226" s="2"/>
      <c r="C226" s="93"/>
      <c r="D226" s="2"/>
      <c r="E226" s="63"/>
      <c r="F226" s="74"/>
      <c r="G226" s="2"/>
      <c r="H226" s="2"/>
      <c r="I226" s="2"/>
      <c r="J226" s="37"/>
    </row>
    <row r="227" spans="2:10">
      <c r="B227" s="2"/>
      <c r="C227" s="93"/>
      <c r="D227" s="2"/>
      <c r="E227" s="63"/>
      <c r="F227" s="74"/>
      <c r="G227" s="2"/>
      <c r="H227" s="2"/>
      <c r="I227" s="2"/>
      <c r="J227" s="37"/>
    </row>
    <row r="228" spans="2:10">
      <c r="B228" s="2"/>
      <c r="C228" s="93"/>
      <c r="D228" s="2"/>
      <c r="E228" s="63"/>
      <c r="F228" s="74"/>
      <c r="G228" s="2"/>
      <c r="H228" s="2"/>
      <c r="I228" s="2"/>
      <c r="J228" s="37"/>
    </row>
    <row r="229" spans="2:10">
      <c r="B229" s="2"/>
      <c r="C229" s="93"/>
      <c r="D229" s="2"/>
      <c r="E229" s="63"/>
      <c r="F229" s="74"/>
      <c r="G229" s="2"/>
      <c r="H229" s="2"/>
      <c r="I229" s="2"/>
      <c r="J229" s="37"/>
    </row>
    <row r="230" spans="2:10">
      <c r="B230" s="2"/>
      <c r="C230" s="93"/>
      <c r="D230" s="2"/>
      <c r="E230" s="63"/>
      <c r="F230" s="74"/>
      <c r="G230" s="2"/>
      <c r="H230" s="2"/>
      <c r="I230" s="2"/>
      <c r="J230" s="37"/>
    </row>
    <row r="231" spans="2:10">
      <c r="B231" s="2"/>
      <c r="C231" s="93"/>
      <c r="D231" s="2"/>
      <c r="E231" s="63"/>
      <c r="F231" s="74"/>
      <c r="G231" s="2"/>
      <c r="H231" s="2"/>
      <c r="I231" s="2"/>
      <c r="J231" s="37"/>
    </row>
    <row r="232" spans="2:10">
      <c r="B232" s="2"/>
      <c r="C232" s="93"/>
      <c r="D232" s="2"/>
      <c r="E232" s="63"/>
      <c r="F232" s="74"/>
      <c r="G232" s="2"/>
      <c r="H232" s="2"/>
      <c r="I232" s="2"/>
      <c r="J232" s="37"/>
    </row>
    <row r="233" spans="2:10">
      <c r="B233" s="2"/>
      <c r="C233" s="93"/>
      <c r="D233" s="2"/>
      <c r="E233" s="63"/>
      <c r="F233" s="74"/>
      <c r="G233" s="2"/>
      <c r="H233" s="2"/>
      <c r="I233" s="2"/>
      <c r="J233" s="37"/>
    </row>
    <row r="234" spans="2:10">
      <c r="B234" s="2"/>
      <c r="C234" s="93"/>
      <c r="D234" s="2"/>
      <c r="E234" s="63"/>
      <c r="F234" s="74"/>
      <c r="G234" s="2"/>
      <c r="H234" s="2"/>
      <c r="I234" s="2"/>
      <c r="J234" s="37"/>
    </row>
    <row r="235" spans="2:10">
      <c r="B235" s="2"/>
      <c r="C235" s="93"/>
      <c r="D235" s="2"/>
      <c r="E235" s="63"/>
      <c r="F235" s="74"/>
      <c r="G235" s="2"/>
      <c r="H235" s="2"/>
      <c r="I235" s="2"/>
      <c r="J235" s="37"/>
    </row>
    <row r="236" spans="2:10">
      <c r="B236" s="2"/>
      <c r="C236" s="93"/>
      <c r="D236" s="2"/>
      <c r="E236" s="63"/>
      <c r="F236" s="74"/>
      <c r="G236" s="2"/>
      <c r="H236" s="2"/>
      <c r="I236" s="2"/>
      <c r="J236" s="37"/>
    </row>
    <row r="237" spans="2:10">
      <c r="B237" s="2"/>
      <c r="C237" s="93"/>
      <c r="D237" s="2"/>
      <c r="E237" s="63"/>
      <c r="F237" s="74"/>
      <c r="G237" s="2"/>
      <c r="H237" s="2"/>
      <c r="I237" s="2"/>
      <c r="J237" s="37"/>
    </row>
    <row r="238" spans="2:10">
      <c r="B238" s="2"/>
      <c r="C238" s="93"/>
      <c r="D238" s="2"/>
      <c r="E238" s="63"/>
      <c r="F238" s="74"/>
      <c r="G238" s="2"/>
      <c r="H238" s="2"/>
      <c r="I238" s="2"/>
      <c r="J238" s="37"/>
    </row>
    <row r="239" spans="2:10">
      <c r="B239" s="2"/>
      <c r="C239" s="93"/>
      <c r="D239" s="2"/>
      <c r="E239" s="63"/>
      <c r="F239" s="74"/>
      <c r="G239" s="2"/>
      <c r="H239" s="2"/>
      <c r="I239" s="2"/>
      <c r="J239" s="37"/>
    </row>
    <row r="240" spans="2:10">
      <c r="B240" s="2"/>
      <c r="C240" s="93"/>
      <c r="D240" s="2"/>
      <c r="E240" s="63"/>
      <c r="F240" s="74"/>
      <c r="G240" s="2"/>
      <c r="H240" s="2"/>
      <c r="I240" s="2"/>
      <c r="J240" s="37"/>
    </row>
    <row r="241" spans="2:10">
      <c r="B241" s="2"/>
      <c r="C241" s="93"/>
      <c r="D241" s="2"/>
      <c r="E241" s="63"/>
      <c r="F241" s="74"/>
      <c r="G241" s="2"/>
      <c r="H241" s="2"/>
      <c r="I241" s="2"/>
      <c r="J241" s="37"/>
    </row>
    <row r="242" spans="2:10">
      <c r="B242" s="2"/>
      <c r="C242" s="93"/>
      <c r="D242" s="2"/>
      <c r="E242" s="63"/>
      <c r="F242" s="74"/>
      <c r="G242" s="2"/>
      <c r="H242" s="2"/>
      <c r="I242" s="2"/>
      <c r="J242" s="37"/>
    </row>
    <row r="243" spans="2:10">
      <c r="B243" s="2"/>
      <c r="C243" s="93"/>
      <c r="D243" s="2"/>
      <c r="E243" s="63"/>
      <c r="F243" s="74"/>
      <c r="G243" s="2"/>
      <c r="H243" s="2"/>
      <c r="I243" s="2"/>
      <c r="J243" s="37"/>
    </row>
    <row r="244" spans="2:10">
      <c r="B244" s="2"/>
      <c r="C244" s="93"/>
      <c r="D244" s="2"/>
      <c r="E244" s="63"/>
      <c r="F244" s="74"/>
      <c r="G244" s="2"/>
      <c r="H244" s="2"/>
      <c r="I244" s="2"/>
      <c r="J244" s="37"/>
    </row>
    <row r="245" spans="2:10">
      <c r="B245" s="2"/>
      <c r="C245" s="93"/>
      <c r="D245" s="2"/>
      <c r="E245" s="63"/>
      <c r="F245" s="74"/>
      <c r="G245" s="2"/>
      <c r="H245" s="2"/>
      <c r="I245" s="2"/>
      <c r="J245" s="37"/>
    </row>
    <row r="246" spans="2:10">
      <c r="B246" s="2"/>
      <c r="C246" s="93"/>
      <c r="D246" s="2"/>
      <c r="E246" s="63"/>
      <c r="F246" s="74"/>
      <c r="G246" s="2"/>
      <c r="H246" s="2"/>
      <c r="I246" s="2"/>
      <c r="J246" s="37"/>
    </row>
    <row r="247" spans="2:10">
      <c r="B247" s="2"/>
      <c r="C247" s="93"/>
      <c r="D247" s="2"/>
      <c r="E247" s="63"/>
      <c r="F247" s="74"/>
      <c r="G247" s="2"/>
      <c r="H247" s="2"/>
      <c r="I247" s="2"/>
      <c r="J247" s="37"/>
    </row>
    <row r="248" spans="2:10">
      <c r="B248" s="2"/>
      <c r="C248" s="93"/>
      <c r="D248" s="2"/>
      <c r="E248" s="63"/>
      <c r="F248" s="74"/>
      <c r="G248" s="2"/>
      <c r="H248" s="2"/>
      <c r="I248" s="2"/>
      <c r="J248" s="37"/>
    </row>
    <row r="249" spans="2:10">
      <c r="B249" s="2"/>
      <c r="C249" s="93"/>
      <c r="D249" s="2"/>
      <c r="E249" s="63"/>
      <c r="F249" s="74"/>
      <c r="G249" s="2"/>
      <c r="H249" s="2"/>
      <c r="I249" s="2"/>
      <c r="J249" s="37"/>
    </row>
    <row r="250" spans="2:10">
      <c r="B250" s="2"/>
      <c r="C250" s="93"/>
      <c r="D250" s="2"/>
      <c r="E250" s="63"/>
      <c r="F250" s="74"/>
      <c r="G250" s="2"/>
      <c r="H250" s="2"/>
      <c r="I250" s="2"/>
      <c r="J250" s="37"/>
    </row>
    <row r="251" spans="2:10">
      <c r="B251" s="2"/>
      <c r="C251" s="93"/>
      <c r="D251" s="2"/>
      <c r="E251" s="63"/>
      <c r="F251" s="74"/>
      <c r="G251" s="2"/>
      <c r="H251" s="2"/>
      <c r="I251" s="2"/>
      <c r="J251" s="37"/>
    </row>
    <row r="252" spans="2:10">
      <c r="B252" s="2"/>
      <c r="C252" s="93"/>
      <c r="D252" s="2"/>
      <c r="E252" s="63"/>
      <c r="F252" s="74"/>
      <c r="G252" s="2"/>
      <c r="H252" s="2"/>
      <c r="I252" s="2"/>
      <c r="J252" s="37"/>
    </row>
    <row r="253" spans="2:10">
      <c r="B253" s="2"/>
      <c r="C253" s="93"/>
      <c r="D253" s="2"/>
      <c r="E253" s="63"/>
      <c r="F253" s="74"/>
      <c r="G253" s="2"/>
      <c r="H253" s="2"/>
      <c r="I253" s="2"/>
      <c r="J253" s="37"/>
    </row>
    <row r="254" spans="2:10">
      <c r="B254" s="2"/>
      <c r="C254" s="93"/>
      <c r="D254" s="2"/>
      <c r="E254" s="63"/>
      <c r="F254" s="74"/>
      <c r="G254" s="2"/>
      <c r="H254" s="2"/>
      <c r="I254" s="2"/>
      <c r="J254" s="37"/>
    </row>
    <row r="255" spans="2:10">
      <c r="B255" s="2"/>
      <c r="C255" s="93"/>
      <c r="D255" s="2"/>
      <c r="E255" s="63"/>
      <c r="F255" s="74"/>
      <c r="G255" s="2"/>
      <c r="H255" s="2"/>
      <c r="I255" s="2"/>
      <c r="J255" s="37"/>
    </row>
    <row r="256" spans="2:10">
      <c r="B256" s="2"/>
      <c r="C256" s="93"/>
      <c r="D256" s="2"/>
      <c r="E256" s="63"/>
      <c r="F256" s="74"/>
      <c r="G256" s="2"/>
      <c r="H256" s="2"/>
      <c r="I256" s="2"/>
      <c r="J256" s="37"/>
    </row>
    <row r="257" spans="2:10">
      <c r="B257" s="2"/>
      <c r="C257" s="93"/>
      <c r="D257" s="2"/>
      <c r="E257" s="63"/>
      <c r="F257" s="74"/>
      <c r="G257" s="2"/>
      <c r="H257" s="2"/>
      <c r="I257" s="2"/>
      <c r="J257" s="37"/>
    </row>
    <row r="258" spans="2:10">
      <c r="B258" s="2"/>
      <c r="C258" s="93"/>
      <c r="D258" s="2"/>
      <c r="E258" s="63"/>
      <c r="F258" s="74"/>
      <c r="G258" s="2"/>
      <c r="H258" s="2"/>
      <c r="I258" s="2"/>
      <c r="J258" s="37"/>
    </row>
    <row r="259" spans="2:10">
      <c r="B259" s="2"/>
      <c r="C259" s="93"/>
      <c r="D259" s="2"/>
      <c r="E259" s="63"/>
      <c r="F259" s="74"/>
      <c r="G259" s="2"/>
      <c r="H259" s="2"/>
      <c r="I259" s="2"/>
      <c r="J259" s="37"/>
    </row>
    <row r="260" spans="2:10">
      <c r="B260" s="2"/>
      <c r="C260" s="93"/>
      <c r="D260" s="2"/>
      <c r="E260" s="63"/>
      <c r="F260" s="74"/>
      <c r="G260" s="2"/>
      <c r="H260" s="2"/>
      <c r="I260" s="2"/>
      <c r="J260" s="37"/>
    </row>
    <row r="261" spans="2:10">
      <c r="B261" s="2"/>
      <c r="C261" s="93"/>
      <c r="D261" s="2"/>
      <c r="E261" s="63"/>
      <c r="F261" s="74"/>
      <c r="G261" s="2"/>
      <c r="H261" s="2"/>
      <c r="I261" s="2"/>
      <c r="J261" s="37"/>
    </row>
    <row r="262" spans="2:10">
      <c r="B262" s="2"/>
      <c r="C262" s="93"/>
      <c r="D262" s="2"/>
      <c r="E262" s="63"/>
      <c r="F262" s="74"/>
      <c r="G262" s="2"/>
      <c r="H262" s="2"/>
      <c r="I262" s="2"/>
      <c r="J262" s="37"/>
    </row>
    <row r="263" spans="2:10">
      <c r="B263" s="2"/>
      <c r="C263" s="93"/>
      <c r="D263" s="2"/>
      <c r="E263" s="63"/>
      <c r="F263" s="74"/>
      <c r="G263" s="2"/>
      <c r="H263" s="2"/>
      <c r="I263" s="2"/>
      <c r="J263" s="37"/>
    </row>
    <row r="264" spans="2:10">
      <c r="B264" s="2"/>
      <c r="C264" s="93"/>
      <c r="D264" s="2"/>
      <c r="E264" s="63"/>
      <c r="F264" s="74"/>
      <c r="G264" s="2"/>
      <c r="H264" s="2"/>
      <c r="I264" s="2"/>
      <c r="J264" s="37"/>
    </row>
    <row r="265" spans="2:10">
      <c r="B265" s="2"/>
      <c r="C265" s="93"/>
      <c r="D265" s="2"/>
      <c r="E265" s="63"/>
      <c r="F265" s="74"/>
      <c r="G265" s="2"/>
      <c r="H265" s="2"/>
      <c r="I265" s="2"/>
      <c r="J265" s="37"/>
    </row>
    <row r="266" spans="2:10">
      <c r="B266" s="2"/>
      <c r="C266" s="93"/>
      <c r="D266" s="2"/>
      <c r="E266" s="63"/>
      <c r="F266" s="74"/>
      <c r="G266" s="2"/>
      <c r="H266" s="2"/>
      <c r="I266" s="2"/>
      <c r="J266" s="37"/>
    </row>
    <row r="267" spans="2:10">
      <c r="B267" s="2"/>
      <c r="C267" s="93"/>
      <c r="D267" s="2"/>
      <c r="E267" s="63"/>
      <c r="F267" s="74"/>
      <c r="G267" s="2"/>
      <c r="H267" s="2"/>
      <c r="I267" s="2"/>
      <c r="J267" s="37"/>
    </row>
    <row r="268" spans="2:10">
      <c r="B268" s="2"/>
      <c r="C268" s="93"/>
      <c r="D268" s="2"/>
      <c r="E268" s="63"/>
      <c r="F268" s="74"/>
      <c r="G268" s="2"/>
      <c r="H268" s="2"/>
      <c r="I268" s="2"/>
      <c r="J268" s="37"/>
    </row>
    <row r="269" spans="2:10">
      <c r="B269" s="2"/>
      <c r="C269" s="93"/>
      <c r="D269" s="2"/>
      <c r="E269" s="63"/>
      <c r="F269" s="74"/>
      <c r="G269" s="2"/>
      <c r="H269" s="2"/>
      <c r="I269" s="2"/>
      <c r="J269" s="37"/>
    </row>
    <row r="270" spans="2:10">
      <c r="B270" s="2"/>
      <c r="C270" s="93"/>
      <c r="D270" s="2"/>
      <c r="E270" s="63"/>
      <c r="F270" s="74"/>
      <c r="G270" s="2"/>
      <c r="H270" s="2"/>
      <c r="I270" s="2"/>
      <c r="J270" s="37"/>
    </row>
    <row r="271" spans="2:10">
      <c r="B271" s="2"/>
      <c r="C271" s="93"/>
      <c r="D271" s="2"/>
      <c r="E271" s="63"/>
      <c r="F271" s="74"/>
      <c r="G271" s="2"/>
      <c r="H271" s="2"/>
      <c r="I271" s="2"/>
      <c r="J271" s="37"/>
    </row>
    <row r="272" spans="2:10">
      <c r="B272" s="2"/>
      <c r="C272" s="93"/>
      <c r="D272" s="2"/>
      <c r="E272" s="63"/>
      <c r="F272" s="74"/>
      <c r="G272" s="2"/>
      <c r="H272" s="2"/>
      <c r="I272" s="2"/>
      <c r="J272" s="37"/>
    </row>
    <row r="273" spans="2:10">
      <c r="B273" s="2"/>
      <c r="C273" s="93"/>
      <c r="D273" s="2"/>
      <c r="E273" s="63"/>
      <c r="F273" s="74"/>
      <c r="G273" s="2"/>
      <c r="H273" s="2"/>
      <c r="I273" s="2"/>
      <c r="J273" s="37"/>
    </row>
    <row r="274" spans="2:10">
      <c r="B274" s="2"/>
      <c r="C274" s="93"/>
      <c r="D274" s="2"/>
      <c r="E274" s="63"/>
      <c r="F274" s="74"/>
      <c r="G274" s="2"/>
      <c r="H274" s="2"/>
      <c r="I274" s="2"/>
      <c r="J274" s="37"/>
    </row>
    <row r="275" spans="2:10">
      <c r="B275" s="2"/>
      <c r="C275" s="93"/>
      <c r="D275" s="2"/>
      <c r="E275" s="63"/>
      <c r="F275" s="74"/>
      <c r="G275" s="2"/>
      <c r="H275" s="2"/>
      <c r="I275" s="2"/>
      <c r="J275" s="37"/>
    </row>
    <row r="276" spans="2:10">
      <c r="B276" s="2"/>
      <c r="C276" s="93"/>
      <c r="D276" s="2"/>
      <c r="E276" s="63"/>
      <c r="F276" s="74"/>
      <c r="G276" s="2"/>
      <c r="H276" s="2"/>
      <c r="I276" s="2"/>
      <c r="J276" s="37"/>
    </row>
    <row r="277" spans="2:10">
      <c r="B277" s="2"/>
      <c r="C277" s="93"/>
      <c r="D277" s="2"/>
      <c r="E277" s="63"/>
      <c r="F277" s="74"/>
      <c r="G277" s="2"/>
      <c r="H277" s="2"/>
      <c r="I277" s="2"/>
      <c r="J277" s="37"/>
    </row>
    <row r="278" spans="2:10">
      <c r="B278" s="2"/>
      <c r="C278" s="93"/>
      <c r="D278" s="2"/>
      <c r="E278" s="63"/>
      <c r="F278" s="74"/>
      <c r="G278" s="2"/>
      <c r="H278" s="2"/>
      <c r="I278" s="2"/>
      <c r="J278" s="37"/>
    </row>
    <row r="279" spans="2:10">
      <c r="B279" s="2"/>
      <c r="C279" s="93"/>
      <c r="D279" s="2"/>
      <c r="E279" s="63"/>
      <c r="F279" s="74"/>
      <c r="G279" s="2"/>
      <c r="H279" s="2"/>
      <c r="I279" s="2"/>
      <c r="J279" s="37"/>
    </row>
    <row r="280" spans="2:10">
      <c r="B280" s="2"/>
      <c r="C280" s="93"/>
      <c r="D280" s="2"/>
      <c r="E280" s="63"/>
      <c r="F280" s="74"/>
      <c r="G280" s="2"/>
      <c r="H280" s="2"/>
      <c r="I280" s="2"/>
      <c r="J280" s="37"/>
    </row>
    <row r="281" spans="2:10">
      <c r="B281" s="2"/>
      <c r="C281" s="93"/>
      <c r="D281" s="2"/>
      <c r="E281" s="63"/>
      <c r="F281" s="74"/>
      <c r="G281" s="2"/>
      <c r="H281" s="2"/>
      <c r="I281" s="2"/>
      <c r="J281" s="37"/>
    </row>
    <row r="282" spans="2:10">
      <c r="B282" s="2"/>
      <c r="C282" s="93"/>
      <c r="D282" s="2"/>
      <c r="E282" s="63"/>
      <c r="F282" s="74"/>
      <c r="G282" s="2"/>
      <c r="H282" s="2"/>
      <c r="I282" s="2"/>
      <c r="J282" s="37"/>
    </row>
    <row r="283" spans="2:10">
      <c r="B283" s="2"/>
      <c r="C283" s="93"/>
      <c r="D283" s="2"/>
      <c r="E283" s="63"/>
      <c r="F283" s="74"/>
      <c r="G283" s="2"/>
      <c r="H283" s="2"/>
      <c r="I283" s="2"/>
      <c r="J283" s="37"/>
    </row>
    <row r="284" spans="2:10">
      <c r="B284" s="2"/>
      <c r="C284" s="93"/>
      <c r="D284" s="2"/>
      <c r="E284" s="63"/>
      <c r="F284" s="74"/>
      <c r="G284" s="2"/>
      <c r="H284" s="2"/>
      <c r="I284" s="2"/>
      <c r="J284" s="37"/>
    </row>
    <row r="285" spans="2:10">
      <c r="B285" s="2"/>
      <c r="C285" s="93"/>
      <c r="D285" s="2"/>
      <c r="E285" s="63"/>
      <c r="F285" s="74"/>
      <c r="G285" s="2"/>
      <c r="H285" s="2"/>
      <c r="I285" s="2"/>
      <c r="J285" s="37"/>
    </row>
    <row r="286" spans="2:10">
      <c r="B286" s="2"/>
      <c r="C286" s="93"/>
      <c r="D286" s="2"/>
      <c r="E286" s="63"/>
      <c r="F286" s="74"/>
      <c r="G286" s="2"/>
      <c r="H286" s="2"/>
      <c r="I286" s="2"/>
      <c r="J286" s="37"/>
    </row>
    <row r="287" spans="2:10">
      <c r="B287" s="2"/>
      <c r="C287" s="93"/>
      <c r="D287" s="2"/>
      <c r="E287" s="63"/>
      <c r="F287" s="74"/>
      <c r="G287" s="2"/>
      <c r="H287" s="2"/>
      <c r="I287" s="2"/>
      <c r="J287" s="37"/>
    </row>
    <row r="288" spans="2:10">
      <c r="B288" s="2"/>
      <c r="C288" s="93"/>
      <c r="D288" s="2"/>
      <c r="E288" s="63"/>
      <c r="F288" s="74"/>
      <c r="G288" s="2"/>
      <c r="H288" s="2"/>
      <c r="I288" s="2"/>
      <c r="J288" s="37"/>
    </row>
    <row r="289" spans="2:10">
      <c r="B289" s="2"/>
      <c r="C289" s="93"/>
      <c r="D289" s="2"/>
      <c r="E289" s="63"/>
      <c r="F289" s="74"/>
      <c r="G289" s="2"/>
      <c r="H289" s="2"/>
      <c r="I289" s="2"/>
      <c r="J289" s="37"/>
    </row>
    <row r="290" spans="2:10">
      <c r="B290" s="2"/>
      <c r="C290" s="93"/>
      <c r="D290" s="2"/>
      <c r="E290" s="63"/>
      <c r="F290" s="74"/>
      <c r="G290" s="2"/>
      <c r="H290" s="2"/>
      <c r="I290" s="2"/>
      <c r="J290" s="37"/>
    </row>
    <row r="291" spans="2:10">
      <c r="B291" s="2"/>
      <c r="C291" s="93"/>
      <c r="D291" s="2"/>
      <c r="E291" s="63"/>
      <c r="F291" s="74"/>
      <c r="G291" s="2"/>
      <c r="H291" s="2"/>
      <c r="I291" s="2"/>
      <c r="J291" s="37"/>
    </row>
    <row r="292" spans="2:10">
      <c r="B292" s="2"/>
      <c r="C292" s="93"/>
      <c r="D292" s="2"/>
      <c r="E292" s="63"/>
      <c r="F292" s="74"/>
      <c r="G292" s="2"/>
      <c r="H292" s="2"/>
      <c r="I292" s="2"/>
      <c r="J292" s="37"/>
    </row>
    <row r="293" spans="2:10">
      <c r="B293" s="2"/>
      <c r="C293" s="93"/>
      <c r="D293" s="2"/>
      <c r="E293" s="63"/>
      <c r="F293" s="74"/>
      <c r="G293" s="2"/>
      <c r="H293" s="2"/>
      <c r="I293" s="2"/>
      <c r="J293" s="37"/>
    </row>
    <row r="294" spans="2:10">
      <c r="B294" s="2"/>
      <c r="C294" s="93"/>
      <c r="D294" s="2"/>
      <c r="E294" s="63"/>
      <c r="F294" s="74"/>
      <c r="G294" s="2"/>
      <c r="H294" s="2"/>
      <c r="I294" s="2"/>
      <c r="J294" s="37"/>
    </row>
    <row r="295" spans="2:10">
      <c r="B295" s="2"/>
      <c r="C295" s="93"/>
      <c r="D295" s="2"/>
      <c r="E295" s="63"/>
      <c r="F295" s="74"/>
      <c r="G295" s="2"/>
      <c r="H295" s="2"/>
      <c r="I295" s="2"/>
      <c r="J295" s="37"/>
    </row>
    <row r="296" spans="2:10">
      <c r="B296" s="2"/>
      <c r="C296" s="93"/>
      <c r="D296" s="2"/>
      <c r="E296" s="63"/>
      <c r="F296" s="74"/>
      <c r="G296" s="2"/>
      <c r="H296" s="2"/>
      <c r="I296" s="2"/>
      <c r="J296" s="37"/>
    </row>
    <row r="297" spans="2:10">
      <c r="B297" s="2"/>
      <c r="C297" s="93"/>
      <c r="D297" s="2"/>
      <c r="E297" s="63"/>
      <c r="F297" s="74"/>
      <c r="G297" s="2"/>
      <c r="H297" s="2"/>
      <c r="I297" s="2"/>
      <c r="J297" s="37"/>
    </row>
    <row r="298" spans="2:10">
      <c r="B298" s="2"/>
      <c r="C298" s="93"/>
      <c r="D298" s="2"/>
      <c r="E298" s="63"/>
      <c r="F298" s="74"/>
      <c r="G298" s="2"/>
      <c r="H298" s="2"/>
      <c r="I298" s="2"/>
      <c r="J298" s="37"/>
    </row>
    <row r="299" spans="2:10">
      <c r="B299" s="2"/>
      <c r="C299" s="93"/>
      <c r="D299" s="2"/>
      <c r="E299" s="63"/>
      <c r="F299" s="74"/>
      <c r="G299" s="2"/>
      <c r="H299" s="2"/>
      <c r="I299" s="2"/>
      <c r="J299" s="37"/>
    </row>
    <row r="300" spans="2:10">
      <c r="B300" s="2"/>
      <c r="C300" s="93"/>
      <c r="D300" s="2"/>
      <c r="E300" s="63"/>
      <c r="F300" s="74"/>
      <c r="G300" s="2"/>
      <c r="H300" s="2"/>
      <c r="I300" s="2"/>
      <c r="J300" s="37"/>
    </row>
    <row r="301" spans="2:10">
      <c r="B301" s="2"/>
      <c r="C301" s="93"/>
      <c r="D301" s="2"/>
      <c r="E301" s="63"/>
      <c r="F301" s="74"/>
      <c r="G301" s="2"/>
      <c r="H301" s="2"/>
      <c r="I301" s="2"/>
      <c r="J301" s="37"/>
    </row>
    <row r="302" spans="2:10">
      <c r="B302" s="2"/>
      <c r="C302" s="93"/>
      <c r="D302" s="2"/>
      <c r="E302" s="63"/>
      <c r="F302" s="74"/>
      <c r="G302" s="2"/>
      <c r="H302" s="2"/>
      <c r="I302" s="2"/>
      <c r="J302" s="37"/>
    </row>
    <row r="303" spans="2:10">
      <c r="B303" s="2"/>
      <c r="C303" s="93"/>
      <c r="D303" s="2"/>
      <c r="E303" s="63"/>
      <c r="F303" s="74"/>
      <c r="G303" s="2"/>
      <c r="H303" s="2"/>
      <c r="I303" s="2"/>
      <c r="J303" s="37"/>
    </row>
    <row r="304" spans="2:10">
      <c r="B304" s="2"/>
      <c r="C304" s="93"/>
      <c r="D304" s="2"/>
      <c r="E304" s="63"/>
      <c r="F304" s="74"/>
      <c r="G304" s="2"/>
      <c r="H304" s="2"/>
      <c r="I304" s="2"/>
      <c r="J304" s="37"/>
    </row>
    <row r="305" spans="2:10">
      <c r="B305" s="2"/>
      <c r="C305" s="93"/>
      <c r="D305" s="2"/>
      <c r="E305" s="63"/>
      <c r="F305" s="74"/>
      <c r="G305" s="2"/>
      <c r="H305" s="2"/>
      <c r="I305" s="2"/>
      <c r="J305" s="37"/>
    </row>
    <row r="306" spans="2:10">
      <c r="B306" s="2"/>
      <c r="C306" s="93"/>
      <c r="D306" s="2"/>
      <c r="E306" s="63"/>
      <c r="F306" s="74"/>
      <c r="G306" s="2"/>
      <c r="H306" s="2"/>
      <c r="I306" s="2"/>
      <c r="J306" s="37"/>
    </row>
    <row r="307" spans="2:10">
      <c r="B307" s="2"/>
      <c r="C307" s="93"/>
      <c r="D307" s="2"/>
      <c r="E307" s="63"/>
      <c r="F307" s="74"/>
      <c r="G307" s="2"/>
      <c r="H307" s="2"/>
      <c r="I307" s="2"/>
      <c r="J307" s="37"/>
    </row>
    <row r="308" spans="2:10">
      <c r="B308" s="2"/>
      <c r="C308" s="93"/>
      <c r="D308" s="2"/>
      <c r="E308" s="63"/>
      <c r="F308" s="74"/>
      <c r="G308" s="2"/>
      <c r="H308" s="2"/>
      <c r="I308" s="2"/>
      <c r="J308" s="37"/>
    </row>
    <row r="309" spans="2:10">
      <c r="B309" s="2"/>
      <c r="C309" s="93"/>
      <c r="D309" s="2"/>
      <c r="E309" s="63"/>
      <c r="F309" s="74"/>
      <c r="G309" s="2"/>
      <c r="H309" s="2"/>
      <c r="I309" s="2"/>
      <c r="J309" s="37"/>
    </row>
    <row r="310" spans="2:10">
      <c r="B310" s="2"/>
      <c r="C310" s="93"/>
      <c r="D310" s="2"/>
      <c r="E310" s="63"/>
      <c r="F310" s="74"/>
      <c r="G310" s="2"/>
      <c r="H310" s="2"/>
      <c r="I310" s="2"/>
      <c r="J310" s="37"/>
    </row>
    <row r="311" spans="2:10">
      <c r="B311" s="2"/>
      <c r="C311" s="93"/>
      <c r="D311" s="2"/>
      <c r="E311" s="63"/>
      <c r="F311" s="74"/>
      <c r="G311" s="2"/>
      <c r="H311" s="2"/>
      <c r="I311" s="2"/>
      <c r="J311" s="37"/>
    </row>
    <row r="312" spans="2:10">
      <c r="B312" s="2"/>
      <c r="C312" s="93"/>
      <c r="D312" s="2"/>
      <c r="E312" s="63"/>
      <c r="F312" s="74"/>
      <c r="G312" s="2"/>
      <c r="H312" s="2"/>
      <c r="I312" s="2"/>
      <c r="J312" s="37"/>
    </row>
    <row r="313" spans="2:10">
      <c r="B313" s="2"/>
      <c r="C313" s="93"/>
      <c r="D313" s="2"/>
      <c r="E313" s="63"/>
      <c r="F313" s="74"/>
      <c r="G313" s="2"/>
      <c r="H313" s="2"/>
      <c r="I313" s="2"/>
      <c r="J313" s="37"/>
    </row>
    <row r="314" spans="2:10">
      <c r="B314" s="2"/>
      <c r="C314" s="93"/>
      <c r="D314" s="2"/>
      <c r="E314" s="63"/>
      <c r="F314" s="74"/>
      <c r="G314" s="2"/>
      <c r="H314" s="2"/>
      <c r="I314" s="2"/>
      <c r="J314" s="37"/>
    </row>
    <row r="315" spans="2:10">
      <c r="B315" s="2"/>
      <c r="C315" s="93"/>
      <c r="D315" s="2"/>
      <c r="E315" s="63"/>
      <c r="F315" s="74"/>
      <c r="G315" s="2"/>
      <c r="H315" s="2"/>
      <c r="I315" s="2"/>
      <c r="J315" s="37"/>
    </row>
    <row r="316" spans="2:10">
      <c r="B316" s="2"/>
      <c r="C316" s="93"/>
      <c r="D316" s="2"/>
      <c r="E316" s="63"/>
      <c r="F316" s="74"/>
      <c r="G316" s="2"/>
      <c r="H316" s="2"/>
      <c r="I316" s="2"/>
      <c r="J316" s="37"/>
    </row>
    <row r="317" spans="2:10">
      <c r="B317" s="2"/>
      <c r="C317" s="93"/>
      <c r="D317" s="2"/>
      <c r="E317" s="63"/>
      <c r="F317" s="74"/>
      <c r="G317" s="2"/>
      <c r="H317" s="2"/>
      <c r="I317" s="2"/>
      <c r="J317" s="37"/>
    </row>
    <row r="318" spans="2:10">
      <c r="B318" s="2"/>
      <c r="C318" s="93"/>
      <c r="D318" s="2"/>
      <c r="E318" s="63"/>
      <c r="F318" s="74"/>
      <c r="G318" s="2"/>
      <c r="H318" s="2"/>
      <c r="I318" s="2"/>
      <c r="J318" s="37"/>
    </row>
    <row r="319" spans="2:10">
      <c r="B319" s="2"/>
      <c r="C319" s="93"/>
      <c r="D319" s="2"/>
      <c r="E319" s="63"/>
      <c r="F319" s="74"/>
      <c r="G319" s="2"/>
      <c r="H319" s="2"/>
      <c r="I319" s="2"/>
      <c r="J319" s="37"/>
    </row>
    <row r="320" spans="2:10">
      <c r="B320" s="2"/>
      <c r="C320" s="93"/>
      <c r="D320" s="2"/>
      <c r="E320" s="63"/>
      <c r="F320" s="74"/>
      <c r="G320" s="2"/>
      <c r="H320" s="2"/>
      <c r="I320" s="2"/>
      <c r="J320" s="37"/>
    </row>
    <row r="321" spans="2:10">
      <c r="B321" s="2"/>
      <c r="C321" s="93"/>
      <c r="D321" s="2"/>
      <c r="E321" s="63"/>
      <c r="F321" s="74"/>
      <c r="G321" s="2"/>
      <c r="H321" s="2"/>
      <c r="I321" s="2"/>
      <c r="J321" s="37"/>
    </row>
    <row r="322" spans="2:10">
      <c r="B322" s="2"/>
      <c r="C322" s="93"/>
      <c r="D322" s="2"/>
      <c r="E322" s="63"/>
      <c r="F322" s="74"/>
      <c r="G322" s="2"/>
      <c r="H322" s="2"/>
      <c r="I322" s="2"/>
      <c r="J322" s="37"/>
    </row>
    <row r="323" spans="2:10">
      <c r="B323" s="2"/>
      <c r="C323" s="93"/>
      <c r="D323" s="2"/>
      <c r="E323" s="63"/>
      <c r="F323" s="74"/>
      <c r="G323" s="2"/>
      <c r="H323" s="2"/>
      <c r="I323" s="2"/>
      <c r="J323" s="37"/>
    </row>
    <row r="324" spans="2:10">
      <c r="B324" s="2"/>
      <c r="C324" s="93"/>
      <c r="D324" s="2"/>
      <c r="E324" s="63"/>
      <c r="F324" s="74"/>
      <c r="G324" s="2"/>
      <c r="H324" s="2"/>
      <c r="I324" s="2"/>
      <c r="J324" s="37"/>
    </row>
    <row r="325" spans="2:10">
      <c r="B325" s="2"/>
      <c r="C325" s="93"/>
      <c r="D325" s="2"/>
      <c r="E325" s="63"/>
      <c r="F325" s="74"/>
      <c r="G325" s="2"/>
      <c r="H325" s="2"/>
      <c r="I325" s="2"/>
      <c r="J325" s="37"/>
    </row>
    <row r="326" spans="2:10">
      <c r="B326" s="2"/>
      <c r="C326" s="93"/>
      <c r="D326" s="2"/>
      <c r="E326" s="63"/>
      <c r="F326" s="74"/>
      <c r="G326" s="2"/>
      <c r="H326" s="2"/>
      <c r="I326" s="2"/>
      <c r="J326" s="37"/>
    </row>
    <row r="327" spans="2:10">
      <c r="B327" s="2"/>
      <c r="C327" s="93"/>
      <c r="D327" s="2"/>
      <c r="E327" s="63"/>
      <c r="F327" s="74"/>
      <c r="G327" s="2"/>
      <c r="H327" s="2"/>
      <c r="I327" s="2"/>
      <c r="J327" s="37"/>
    </row>
    <row r="328" spans="2:10">
      <c r="B328" s="2"/>
      <c r="C328" s="93"/>
      <c r="D328" s="2"/>
      <c r="E328" s="63"/>
      <c r="F328" s="74"/>
      <c r="G328" s="2"/>
      <c r="H328" s="2"/>
      <c r="I328" s="2"/>
      <c r="J328" s="37"/>
    </row>
    <row r="329" spans="2:10">
      <c r="B329" s="2"/>
      <c r="C329" s="93"/>
      <c r="D329" s="2"/>
      <c r="E329" s="63"/>
      <c r="F329" s="74"/>
      <c r="G329" s="2"/>
      <c r="H329" s="2"/>
      <c r="I329" s="2"/>
      <c r="J329" s="37"/>
    </row>
    <row r="330" spans="2:10">
      <c r="B330" s="2"/>
      <c r="C330" s="93"/>
      <c r="D330" s="2"/>
      <c r="E330" s="63"/>
      <c r="F330" s="74"/>
      <c r="G330" s="2"/>
      <c r="H330" s="2"/>
      <c r="I330" s="2"/>
      <c r="J330" s="37"/>
    </row>
    <row r="331" spans="2:10">
      <c r="B331" s="2"/>
      <c r="C331" s="93"/>
      <c r="D331" s="2"/>
      <c r="E331" s="63"/>
      <c r="F331" s="74"/>
      <c r="G331" s="2"/>
      <c r="H331" s="2"/>
      <c r="I331" s="2"/>
      <c r="J331" s="37"/>
    </row>
    <row r="332" spans="2:10">
      <c r="B332" s="2"/>
      <c r="C332" s="93"/>
      <c r="D332" s="2"/>
      <c r="E332" s="63"/>
      <c r="F332" s="74"/>
      <c r="G332" s="2"/>
      <c r="H332" s="2"/>
      <c r="I332" s="2"/>
      <c r="J332" s="37"/>
    </row>
    <row r="333" spans="2:10">
      <c r="B333" s="2"/>
      <c r="C333" s="93"/>
      <c r="D333" s="2"/>
      <c r="E333" s="63"/>
      <c r="F333" s="74"/>
      <c r="G333" s="2"/>
      <c r="H333" s="2"/>
      <c r="I333" s="2"/>
      <c r="J333" s="37"/>
    </row>
    <row r="334" spans="2:10">
      <c r="B334" s="2"/>
      <c r="C334" s="93"/>
      <c r="D334" s="2"/>
      <c r="E334" s="63"/>
      <c r="F334" s="74"/>
      <c r="G334" s="2"/>
      <c r="H334" s="2"/>
      <c r="I334" s="2"/>
      <c r="J334" s="37"/>
    </row>
    <row r="335" spans="2:10">
      <c r="B335" s="2"/>
      <c r="C335" s="93"/>
      <c r="D335" s="2"/>
      <c r="E335" s="63"/>
      <c r="F335" s="74"/>
      <c r="G335" s="2"/>
      <c r="H335" s="2"/>
      <c r="I335" s="2"/>
      <c r="J335" s="37"/>
    </row>
    <row r="336" spans="2:10">
      <c r="B336" s="2"/>
      <c r="C336" s="93"/>
      <c r="D336" s="2"/>
      <c r="E336" s="63"/>
      <c r="F336" s="74"/>
      <c r="G336" s="2"/>
      <c r="H336" s="2"/>
      <c r="I336" s="2"/>
      <c r="J336" s="37"/>
    </row>
    <row r="337" spans="2:10">
      <c r="B337" s="2"/>
      <c r="C337" s="93"/>
      <c r="D337" s="2"/>
      <c r="E337" s="63"/>
      <c r="F337" s="74"/>
      <c r="G337" s="2"/>
      <c r="H337" s="2"/>
      <c r="I337" s="2"/>
      <c r="J337" s="37"/>
    </row>
    <row r="338" spans="2:10">
      <c r="B338" s="2"/>
      <c r="C338" s="93"/>
      <c r="D338" s="2"/>
      <c r="E338" s="63"/>
      <c r="F338" s="74"/>
      <c r="G338" s="2"/>
      <c r="H338" s="2"/>
      <c r="I338" s="2"/>
      <c r="J338" s="37"/>
    </row>
    <row r="339" spans="2:10">
      <c r="B339" s="2"/>
      <c r="C339" s="93"/>
      <c r="D339" s="2"/>
      <c r="E339" s="63"/>
      <c r="F339" s="74"/>
      <c r="G339" s="2"/>
      <c r="H339" s="2"/>
      <c r="I339" s="2"/>
      <c r="J339" s="37"/>
    </row>
    <row r="340" spans="2:10">
      <c r="B340" s="2"/>
      <c r="C340" s="93"/>
      <c r="D340" s="2"/>
      <c r="E340" s="63"/>
      <c r="F340" s="74"/>
      <c r="G340" s="2"/>
      <c r="H340" s="2"/>
      <c r="I340" s="2"/>
      <c r="J340" s="37"/>
    </row>
    <row r="341" spans="2:10">
      <c r="B341" s="2"/>
      <c r="C341" s="93"/>
      <c r="D341" s="2"/>
      <c r="E341" s="63"/>
      <c r="F341" s="74"/>
      <c r="G341" s="2"/>
      <c r="H341" s="2"/>
      <c r="I341" s="2"/>
      <c r="J341" s="37"/>
    </row>
    <row r="342" spans="2:10">
      <c r="B342" s="2"/>
      <c r="C342" s="93"/>
      <c r="D342" s="2"/>
      <c r="E342" s="63"/>
      <c r="F342" s="74"/>
      <c r="G342" s="2"/>
      <c r="H342" s="2"/>
      <c r="I342" s="2"/>
      <c r="J342" s="37"/>
    </row>
    <row r="343" spans="2:10">
      <c r="B343" s="2"/>
      <c r="C343" s="93"/>
      <c r="D343" s="2"/>
      <c r="E343" s="63"/>
      <c r="F343" s="74"/>
      <c r="G343" s="2"/>
      <c r="H343" s="2"/>
      <c r="I343" s="2"/>
      <c r="J343" s="37"/>
    </row>
    <row r="344" spans="2:10">
      <c r="B344" s="2"/>
      <c r="C344" s="93"/>
      <c r="D344" s="2"/>
      <c r="E344" s="63"/>
      <c r="F344" s="74"/>
      <c r="G344" s="2"/>
      <c r="H344" s="2"/>
      <c r="I344" s="2"/>
      <c r="J344" s="37"/>
    </row>
    <row r="345" spans="2:10">
      <c r="B345" s="2"/>
      <c r="C345" s="93"/>
      <c r="D345" s="2"/>
      <c r="E345" s="63"/>
      <c r="F345" s="74"/>
      <c r="G345" s="2"/>
      <c r="H345" s="2"/>
      <c r="I345" s="2"/>
      <c r="J345" s="37"/>
    </row>
    <row r="346" spans="2:10">
      <c r="B346" s="2"/>
      <c r="C346" s="93"/>
      <c r="D346" s="2"/>
      <c r="E346" s="63"/>
      <c r="F346" s="74"/>
      <c r="G346" s="2"/>
      <c r="H346" s="2"/>
      <c r="I346" s="2"/>
      <c r="J346" s="37"/>
    </row>
    <row r="347" spans="2:10">
      <c r="B347" s="2"/>
      <c r="C347" s="93"/>
      <c r="D347" s="2"/>
      <c r="E347" s="63"/>
      <c r="F347" s="74"/>
      <c r="G347" s="2"/>
      <c r="H347" s="2"/>
      <c r="I347" s="2"/>
      <c r="J347" s="37"/>
    </row>
    <row r="348" spans="2:10">
      <c r="B348" s="2"/>
      <c r="C348" s="93"/>
      <c r="D348" s="2"/>
      <c r="E348" s="63"/>
      <c r="F348" s="74"/>
      <c r="G348" s="2"/>
      <c r="H348" s="2"/>
      <c r="I348" s="2"/>
      <c r="J348" s="37"/>
    </row>
    <row r="349" spans="2:10">
      <c r="B349" s="2"/>
      <c r="C349" s="93"/>
      <c r="D349" s="2"/>
      <c r="E349" s="63"/>
      <c r="F349" s="74"/>
      <c r="G349" s="2"/>
      <c r="H349" s="2"/>
      <c r="I349" s="2"/>
      <c r="J349" s="37"/>
    </row>
    <row r="350" spans="2:10">
      <c r="B350" s="2"/>
      <c r="C350" s="93"/>
      <c r="D350" s="2"/>
      <c r="E350" s="63"/>
      <c r="F350" s="74"/>
      <c r="G350" s="2"/>
      <c r="H350" s="2"/>
      <c r="I350" s="2"/>
      <c r="J350" s="37"/>
    </row>
    <row r="351" spans="2:10">
      <c r="B351" s="2"/>
      <c r="C351" s="93"/>
      <c r="D351" s="2"/>
      <c r="E351" s="63"/>
      <c r="F351" s="74"/>
      <c r="G351" s="2"/>
      <c r="H351" s="2"/>
      <c r="I351" s="2"/>
      <c r="J351" s="37"/>
    </row>
    <row r="352" spans="2:10">
      <c r="B352" s="2"/>
      <c r="C352" s="93"/>
      <c r="D352" s="2"/>
      <c r="E352" s="63"/>
      <c r="F352" s="74"/>
      <c r="G352" s="2"/>
      <c r="H352" s="2"/>
      <c r="I352" s="2"/>
      <c r="J352" s="37"/>
    </row>
    <row r="353" spans="2:10">
      <c r="B353" s="2"/>
      <c r="C353" s="93"/>
      <c r="D353" s="2"/>
      <c r="E353" s="63"/>
      <c r="F353" s="74"/>
      <c r="G353" s="2"/>
      <c r="H353" s="2"/>
      <c r="I353" s="2"/>
      <c r="J353" s="37"/>
    </row>
    <row r="354" spans="2:10">
      <c r="B354" s="2"/>
      <c r="C354" s="93"/>
      <c r="D354" s="2"/>
      <c r="E354" s="63"/>
      <c r="F354" s="74"/>
      <c r="G354" s="2"/>
      <c r="H354" s="2"/>
      <c r="I354" s="2"/>
      <c r="J354" s="37"/>
    </row>
    <row r="355" spans="2:10">
      <c r="B355" s="2"/>
      <c r="C355" s="93"/>
      <c r="D355" s="2"/>
      <c r="E355" s="63"/>
      <c r="F355" s="74"/>
      <c r="G355" s="2"/>
      <c r="H355" s="2"/>
      <c r="I355" s="2"/>
      <c r="J355" s="37"/>
    </row>
    <row r="356" spans="2:10">
      <c r="B356" s="2"/>
      <c r="C356" s="93"/>
      <c r="D356" s="2"/>
      <c r="E356" s="63"/>
      <c r="F356" s="74"/>
      <c r="G356" s="2"/>
      <c r="H356" s="2"/>
      <c r="I356" s="2"/>
      <c r="J356" s="37"/>
    </row>
    <row r="357" spans="2:10">
      <c r="B357" s="2"/>
      <c r="C357" s="93"/>
      <c r="D357" s="2"/>
      <c r="E357" s="63"/>
      <c r="F357" s="74"/>
      <c r="G357" s="2"/>
      <c r="H357" s="2"/>
      <c r="I357" s="2"/>
      <c r="J357" s="37"/>
    </row>
    <row r="358" spans="2:10">
      <c r="B358" s="2"/>
      <c r="C358" s="93"/>
      <c r="D358" s="2"/>
      <c r="E358" s="63"/>
      <c r="F358" s="74"/>
      <c r="G358" s="2"/>
      <c r="H358" s="2"/>
      <c r="I358" s="2"/>
      <c r="J358" s="37"/>
    </row>
    <row r="359" spans="2:10">
      <c r="B359" s="2"/>
      <c r="C359" s="93"/>
      <c r="D359" s="2"/>
      <c r="E359" s="63"/>
      <c r="F359" s="74"/>
      <c r="G359" s="2"/>
      <c r="H359" s="2"/>
      <c r="I359" s="2"/>
      <c r="J359" s="37"/>
    </row>
    <row r="360" spans="2:10">
      <c r="B360" s="2"/>
      <c r="C360" s="93"/>
      <c r="D360" s="2"/>
      <c r="E360" s="63"/>
      <c r="F360" s="74"/>
      <c r="G360" s="2"/>
      <c r="H360" s="2"/>
      <c r="I360" s="2"/>
      <c r="J360" s="37"/>
    </row>
    <row r="361" spans="2:10">
      <c r="B361" s="2"/>
      <c r="C361" s="93"/>
      <c r="D361" s="2"/>
      <c r="E361" s="63"/>
      <c r="F361" s="74"/>
      <c r="G361" s="2"/>
      <c r="H361" s="2"/>
      <c r="I361" s="2"/>
      <c r="J361" s="37"/>
    </row>
    <row r="362" spans="2:10">
      <c r="B362" s="2"/>
      <c r="C362" s="93"/>
      <c r="D362" s="2"/>
      <c r="E362" s="63"/>
      <c r="F362" s="74"/>
      <c r="G362" s="2"/>
      <c r="H362" s="2"/>
      <c r="I362" s="2"/>
      <c r="J362" s="37"/>
    </row>
    <row r="363" spans="2:10">
      <c r="B363" s="2"/>
      <c r="C363" s="93"/>
      <c r="D363" s="2"/>
      <c r="E363" s="63"/>
      <c r="F363" s="74"/>
      <c r="G363" s="2"/>
      <c r="H363" s="2"/>
      <c r="I363" s="2"/>
      <c r="J363" s="37"/>
    </row>
    <row r="364" spans="2:10">
      <c r="B364" s="2"/>
      <c r="C364" s="93"/>
      <c r="D364" s="2"/>
      <c r="E364" s="63"/>
      <c r="F364" s="74"/>
      <c r="G364" s="2"/>
      <c r="H364" s="2"/>
      <c r="I364" s="2"/>
      <c r="J364" s="37"/>
    </row>
    <row r="365" spans="2:10">
      <c r="B365" s="2"/>
      <c r="C365" s="93"/>
      <c r="D365" s="2"/>
      <c r="E365" s="63"/>
      <c r="F365" s="74"/>
      <c r="G365" s="2"/>
      <c r="H365" s="2"/>
      <c r="I365" s="2"/>
      <c r="J365" s="37"/>
    </row>
    <row r="366" spans="2:10">
      <c r="B366" s="2"/>
      <c r="C366" s="93"/>
      <c r="D366" s="2"/>
      <c r="E366" s="63"/>
      <c r="F366" s="74"/>
      <c r="G366" s="2"/>
      <c r="H366" s="2"/>
      <c r="I366" s="2"/>
      <c r="J366" s="37"/>
    </row>
    <row r="367" spans="2:10">
      <c r="B367" s="2"/>
      <c r="C367" s="93"/>
      <c r="D367" s="2"/>
      <c r="E367" s="63"/>
      <c r="F367" s="74"/>
      <c r="G367" s="2"/>
      <c r="H367" s="2"/>
      <c r="I367" s="2"/>
      <c r="J367" s="37"/>
    </row>
  </sheetData>
  <mergeCells count="18">
    <mergeCell ref="C23:C24"/>
    <mergeCell ref="I23:I24"/>
    <mergeCell ref="J23:J24"/>
    <mergeCell ref="G10:H10"/>
    <mergeCell ref="D23:D24"/>
    <mergeCell ref="F23:F24"/>
    <mergeCell ref="G23:H23"/>
    <mergeCell ref="E23:E24"/>
    <mergeCell ref="B1:J1"/>
    <mergeCell ref="B3:J3"/>
    <mergeCell ref="B4:J4"/>
    <mergeCell ref="C10:C11"/>
    <mergeCell ref="B10:B11"/>
    <mergeCell ref="D10:D11"/>
    <mergeCell ref="F10:F11"/>
    <mergeCell ref="I10:I11"/>
    <mergeCell ref="J10:J11"/>
    <mergeCell ref="E10:E11"/>
  </mergeCells>
  <phoneticPr fontId="5" type="noConversion"/>
  <pageMargins left="0.9055118110236221" right="0.39370078740157483" top="0.74803149606299213" bottom="0.9055118110236221" header="0.51181102362204722" footer="0.6692913385826772"/>
  <pageSetup paperSize="9" scale="97" fitToHeight="0" orientation="landscape" r:id="rId1"/>
  <headerFooter alignWithMargins="0">
    <oddFooter>&amp;Rstrona &amp;P</oddFooter>
  </headerFooter>
  <rowBreaks count="7" manualBreakCount="7">
    <brk id="28" min="1" max="9" man="1"/>
    <brk id="64" min="1" max="9" man="1"/>
    <brk id="98" min="1" max="9" man="1"/>
    <brk id="110" min="1" max="9" man="1"/>
    <brk id="125" min="1" max="9" man="1"/>
    <brk id="135" min="1" max="9" man="1"/>
    <brk id="215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9</vt:i4>
      </vt:variant>
    </vt:vector>
  </HeadingPairs>
  <TitlesOfParts>
    <vt:vector size="13" baseType="lpstr">
      <vt:lpstr>Brzechwy</vt:lpstr>
      <vt:lpstr>zakres</vt:lpstr>
      <vt:lpstr>ofert</vt:lpstr>
      <vt:lpstr>iwest (3)</vt:lpstr>
      <vt:lpstr>'iwest (3)'!b</vt:lpstr>
      <vt:lpstr>ofert!b</vt:lpstr>
      <vt:lpstr>zakres!b</vt:lpstr>
      <vt:lpstr>'iwest (3)'!Obszar_wydruku</vt:lpstr>
      <vt:lpstr>ofert!Obszar_wydruku</vt:lpstr>
      <vt:lpstr>zakres!Obszar_wydruku</vt:lpstr>
      <vt:lpstr>'iwest (3)'!Tytuły_wydruku</vt:lpstr>
      <vt:lpstr>ofert!Tytuły_wydruku</vt:lpstr>
      <vt:lpstr>zakres!Tytuły_wydruku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PRACOWNIA GEOTEKSTYLIÓW</dc:creator>
  <cp:keywords/>
  <dc:description/>
  <cp:lastModifiedBy>d.sieluk</cp:lastModifiedBy>
  <cp:lastPrinted>2009-09-12T11:44:56Z</cp:lastPrinted>
  <dcterms:created xsi:type="dcterms:W3CDTF">1997-11-10T12:10:02Z</dcterms:created>
  <dcterms:modified xsi:type="dcterms:W3CDTF">2009-09-12T13:09:14Z</dcterms:modified>
</cp:coreProperties>
</file>