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3"/>
  </bookViews>
  <sheets>
    <sheet name="DOCHODY" sheetId="1" r:id="rId1"/>
    <sheet name="WYDATKI" sheetId="2" r:id="rId2"/>
    <sheet name="ZLECONE" sheetId="3" r:id="rId3"/>
    <sheet name="ZADANIA WSPÓL " sheetId="4" r:id="rId4"/>
    <sheet name="MAJĄTKOWE" sheetId="5" r:id="rId5"/>
    <sheet name="INWESTCJE WIELOL" sheetId="6" r:id="rId6"/>
    <sheet name="POZ_WYD_MAJĄT_" sheetId="7" r:id="rId7"/>
    <sheet name="INWEST 2007" sheetId="8" r:id="rId8"/>
    <sheet name="WYD Z FUND STRUKT" sheetId="9" r:id="rId9"/>
    <sheet name="SYT FIN X2006" sheetId="10" r:id="rId10"/>
    <sheet name="ZADŁUŻENIE " sheetId="11" r:id="rId11"/>
    <sheet name="NADWYŻKA 2006" sheetId="12" r:id="rId12"/>
    <sheet name="DOTACJE GOK" sheetId="13" r:id="rId13"/>
    <sheet name="DOTACJE_STOW_" sheetId="14" r:id="rId14"/>
    <sheet name="DOTACJE_OŚWIATA" sheetId="15" r:id="rId15"/>
    <sheet name="GFOŚiGW" sheetId="16" r:id="rId16"/>
  </sheets>
  <definedNames>
    <definedName name="Excel_BuiltIn_Print_Area_10_1">"$#ODWOŁANIE.$J$1:$Z$23"</definedName>
    <definedName name="Excel_BuiltIn_Print_Area_11">"$#ODWOŁANIE.$I$1:$Y$60"</definedName>
    <definedName name="Excel_BuiltIn_Print_Area_13_1">'NADWYŻKA 2006'!$A$1:$D$29</definedName>
    <definedName name="Excel_BuiltIn_Print_Area_13_1_1">"$#ODWOŁANIE.$J$1:$AE$36"</definedName>
    <definedName name="Excel_BuiltIn_Print_Area_14_1">'DOTACJE GOK'!$D$1:$E$7</definedName>
    <definedName name="Excel_BuiltIn_Print_Area_14_1_1">'DOTACJE GOK'!$D$1:$E$7</definedName>
    <definedName name="Excel_BuiltIn_Print_Area_14_1_1_1">"$#ODWOŁANIE.$J$2:$AE$37"</definedName>
    <definedName name="Excel_BuiltIn_Print_Area_15_1">'DOTACJE_STOW_'!$D$1:$E$9</definedName>
    <definedName name="Excel_BuiltIn_Print_Area_16_1">'DOTACJE_OŚWIATA'!$A$1:$E$6</definedName>
    <definedName name="Excel_BuiltIn_Print_Area_16_1_1">'DOTACJE_OŚWIATA'!$D$1:$E$6</definedName>
    <definedName name="Excel_BuiltIn_Print_Area_2_1">'DOCHODY'!$A$1:$G$169</definedName>
    <definedName name="Excel_BuiltIn_Print_Area_2_1_1">'DOCHODY'!$A$1:$G$162</definedName>
    <definedName name="Excel_BuiltIn_Print_Area_2_1_1_1">'DOCHODY'!$A$1:$G$169</definedName>
    <definedName name="Excel_BuiltIn_Print_Area_2_1_1_1_1">'DOCHODY'!$A$1:$G$169</definedName>
    <definedName name="Excel_BuiltIn_Print_Area_20">"$#ODWOŁANIE.$J$1:$AD$36"</definedName>
    <definedName name="Excel_BuiltIn_Print_Area_20_1">"$#ODWOŁANIE.$A$1:$K$29"</definedName>
    <definedName name="Excel_BuiltIn_Print_Area_21">"$#ODWOŁANIE.$J$1:$W$967"</definedName>
    <definedName name="Excel_BuiltIn_Print_Area_22">"$#ODWOŁANIE.$J$1:$Y$31"</definedName>
    <definedName name="Excel_BuiltIn_Print_Area_23">"$#ODWOŁANIE.$J$1:$V$23"</definedName>
    <definedName name="Excel_BuiltIn_Print_Area_24">"$#ODWOŁANIE.$J$1:$AE$36"</definedName>
    <definedName name="Excel_BuiltIn_Print_Area_25">"$#ODWOŁANIE.$A$1:$N$17"</definedName>
    <definedName name="Excel_BuiltIn_Print_Area_3_1">'WYDATKI'!$A$1:$G$527</definedName>
    <definedName name="Excel_BuiltIn_Print_Area_3_1_1">'WYDATKI'!$A$1:$G$519</definedName>
    <definedName name="Excel_BuiltIn_Print_Area_3_1_1_1">'WYDATKI'!$A$1:$G$519</definedName>
    <definedName name="Excel_BuiltIn_Print_Area_3_1_1_1_1">'WYDATKI'!$A$1:$G$527</definedName>
    <definedName name="Excel_BuiltIn_Print_Area_4_1">'ZLECONE'!$A$1:$F$41</definedName>
    <definedName name="Excel_BuiltIn_Print_Area_6">'MAJĄTKOWE'!$A$1:$E$106</definedName>
    <definedName name="Excel_BuiltIn_Print_Area_7_1">'INWESTCJE WIELOL'!$A$1:$N$20</definedName>
    <definedName name="Excel_BuiltIn_Print_Titles_11">"$#ODWOŁANIE.$I$4:$IV$9"</definedName>
    <definedName name="Excel_BuiltIn_Print_Titles_13">"$#ODWOŁANIE.$J$4:$IV$4"</definedName>
    <definedName name="Excel_BuiltIn_Print_Titles_14">"$#ODWOŁANIE.$J$5:$IV$5"</definedName>
    <definedName name="Excel_BuiltIn_Print_Titles_24">"$#ODWOŁANIE.$J$4:$IV$4"</definedName>
    <definedName name="Excel_BuiltIn_Print_Titles_3_1">'WYDATKI'!$A$1:$GO$1</definedName>
    <definedName name="_xlnm.Print_Area" localSheetId="0">'DOCHODY'!$A$1:$G$169</definedName>
    <definedName name="_xlnm.Print_Area" localSheetId="12">'DOTACJE GOK'!$A$1:$E$7</definedName>
    <definedName name="_xlnm.Print_Area" localSheetId="14">'DOTACJE_OŚWIATA'!$A$1:$E$6</definedName>
    <definedName name="_xlnm.Print_Area" localSheetId="13">'DOTACJE_STOW_'!$A$1:$E$9</definedName>
    <definedName name="_xlnm.Print_Area" localSheetId="15">'GFOŚiGW'!$A$1:$E$29</definedName>
    <definedName name="_xlnm.Print_Area" localSheetId="5">'INWESTCJE WIELOL'!$A$1:$N$18</definedName>
    <definedName name="_xlnm.Print_Area" localSheetId="4">'MAJĄTKOWE'!$A$1:$E$108</definedName>
    <definedName name="_xlnm.Print_Area" localSheetId="11">'NADWYŻKA 2006'!$A$1:$D$29</definedName>
    <definedName name="_xlnm.Print_Area" localSheetId="6">'POZ_WYD_MAJĄT_'!$A$1:$F$25</definedName>
    <definedName name="_xlnm.Print_Area" localSheetId="1">'WYDATKI'!$A$1:$G$528</definedName>
    <definedName name="_xlnm.Print_Area" localSheetId="3">'ZADANIA WSPÓL '!$A$1:$F$16</definedName>
    <definedName name="_xlnm.Print_Area" localSheetId="10">'ZADŁUŻENIE '!$A$1:$N$18</definedName>
    <definedName name="_xlnm.Print_Area" localSheetId="2">'ZLECONE'!$A$1:$F$41</definedName>
    <definedName name="_xlnm.Print_Titles" localSheetId="0">'DOCHODY'!$2:$2</definedName>
    <definedName name="_xlnm.Print_Titles" localSheetId="5">'INWESTCJE WIELOL'!$3:$5</definedName>
    <definedName name="_xlnm.Print_Titles" localSheetId="4">'MAJĄTKOWE'!$3:$3</definedName>
    <definedName name="_xlnm.Print_Titles" localSheetId="6">'POZ_WYD_MAJĄT_'!$3:$3</definedName>
    <definedName name="_xlnm.Print_Titles" localSheetId="1">'WYDATKI'!$1:$1</definedName>
    <definedName name="_xlnm.Print_Titles" localSheetId="3">'ZADANIA WSPÓL '!$6:$6</definedName>
    <definedName name="_xlnm.Print_Titles" localSheetId="2">'ZLECONE'!$4:$5</definedName>
  </definedNames>
  <calcPr fullCalcOnLoad="1"/>
</workbook>
</file>

<file path=xl/sharedStrings.xml><?xml version="1.0" encoding="utf-8"?>
<sst xmlns="http://schemas.openxmlformats.org/spreadsheetml/2006/main" count="1502" uniqueCount="804">
  <si>
    <t>Ochotnicze Straże Pożarne</t>
  </si>
  <si>
    <t>Obrona cywilna</t>
  </si>
  <si>
    <t>DOCHODY OD OSÓB PRAWNYCH  I FIZYCZNYCH</t>
  </si>
  <si>
    <t>Wpływy z podatku dochodowego od osób fiz.</t>
  </si>
  <si>
    <t>0350</t>
  </si>
  <si>
    <t>Podatek od działalności gospodarczej osób fizycznych, opłac.w formie karty podat.</t>
  </si>
  <si>
    <t>0910</t>
  </si>
  <si>
    <t>Wpływy z podatku rolnego, po-datku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</si>
  <si>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</si>
  <si>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</si>
  <si>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</si>
  <si>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</si>
  <si>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</si>
  <si>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</si>
  <si>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</si>
  <si>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</si>
  <si>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</si>
  <si>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Opłata administracyjna</t>
  </si>
  <si>
    <t>0500</t>
  </si>
  <si>
    <t>Podat.od czyn.cywilnoprawnych</t>
  </si>
  <si>
    <t>Wpływy z podatku rolnego, po-datku leśnego, podatku od czynności cywilnoprawnych, podatków od spadków i darowizn oraz podatków i opłat lokalnych od osób fizycznych</t>
  </si>
  <si>
    <t>0360</t>
  </si>
  <si>
    <t>Podatek od spadk. i darow.</t>
  </si>
  <si>
    <t>Wpływy z innych podatków od innych jednostek</t>
  </si>
  <si>
    <t>Podatek od posiadania psów</t>
  </si>
  <si>
    <t>Wpływy z innych opłat stanowiących dochody jest na podstawie ustaw</t>
  </si>
  <si>
    <t>0410</t>
  </si>
  <si>
    <t>Opłata skarbowa</t>
  </si>
  <si>
    <t>0490</t>
  </si>
  <si>
    <t>Opłata planistyczna</t>
  </si>
  <si>
    <t>Wpływy z różnych rozl.</t>
  </si>
  <si>
    <t>0460</t>
  </si>
  <si>
    <t>Wpływy z opłaty eksploatacyjnej</t>
  </si>
  <si>
    <t>Udziały gmin 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</si>
  <si>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</si>
  <si>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</si>
  <si>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</si>
  <si>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</si>
  <si>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</si>
  <si>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</si>
  <si>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</si>
  <si>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</si>
  <si>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 dla gmin</t>
  </si>
  <si>
    <t>Różne rozliczenia finansowe</t>
  </si>
  <si>
    <t>Odsetki bankowe</t>
  </si>
  <si>
    <t>Wpływy z różnych dochodów</t>
  </si>
  <si>
    <t>OŚWIATA I WYCHOWANIE</t>
  </si>
  <si>
    <t>Szkoły podstawowe</t>
  </si>
  <si>
    <t>0580</t>
  </si>
  <si>
    <t>Kary pieniężne- bud.SP Tuławki</t>
  </si>
  <si>
    <t>Darowizna</t>
  </si>
  <si>
    <t>Dotacja celowa na zadania własne - wyprawka szkolna</t>
  </si>
  <si>
    <t>Dotacja z Pow.Funduszu Ochrony Środowiska i Gosp.Wodn.na Termomod.SP wDywitach</t>
  </si>
  <si>
    <t xml:space="preserve">Dotacja celowa z budżetu państwa na inwestycje własne gminy </t>
  </si>
  <si>
    <t>Przedszkola</t>
  </si>
  <si>
    <t>0830</t>
  </si>
  <si>
    <t>Opłata za wyżywienie</t>
  </si>
  <si>
    <t>Opłata stała</t>
  </si>
  <si>
    <t>Opłata za przy.posiłków</t>
  </si>
  <si>
    <t>Gimnazja</t>
  </si>
  <si>
    <t xml:space="preserve">Dowożenie uczniów do szkół  </t>
  </si>
  <si>
    <t>Dotacja na zadania własne - komisje kwalifikacyjne</t>
  </si>
  <si>
    <t>OCHRONA ZDROWIA</t>
  </si>
  <si>
    <t>Lecznictwo ambulatoryjne</t>
  </si>
  <si>
    <t>Dotacje celowe otrzymane z budżetu państwa na realizację inwestycji i zakupów inwestycyjnych własnych gmin.</t>
  </si>
  <si>
    <t>Przeciwdział. alkohol.</t>
  </si>
  <si>
    <t>0480</t>
  </si>
  <si>
    <t>Wpływy z opłat za zezwol.na sprzedaż alkoholu</t>
  </si>
  <si>
    <t>POMOC SPOŁECZNA</t>
  </si>
  <si>
    <t>Świadczenia rodzinne</t>
  </si>
  <si>
    <t>Dotacja na zadania zlec.-wyd.bież.</t>
  </si>
  <si>
    <t>Sładki na ubez. zdrowotne</t>
  </si>
  <si>
    <t>Zasiłki i pomoc w naturze oraz składki na ubezp.społ. i zdrow.</t>
  </si>
  <si>
    <t>Dotacje na zadania własne</t>
  </si>
  <si>
    <t>Gminny Ośrodek Pomocy Społecznej</t>
  </si>
  <si>
    <t>Dotacja na zadania własne</t>
  </si>
  <si>
    <t>Usuwanie skutków klęsk żywiołowych</t>
  </si>
  <si>
    <t>Darowizna-dożywianie dzieci</t>
  </si>
  <si>
    <t>EDUKACYJNA OPIEKA WYCHOWAWCZA</t>
  </si>
  <si>
    <t>Świetlice szkolne (stołówka szkolna)</t>
  </si>
  <si>
    <t>Wpływy z rożnych dochodów</t>
  </si>
  <si>
    <t>Pomoc materialna dla uczniów</t>
  </si>
  <si>
    <t>GOSP. KOMUNALNA  I  OCHR. ŚROD.</t>
  </si>
  <si>
    <t>Gospodarka ściekowa i ochrona wód</t>
  </si>
  <si>
    <t>Wpływy za odprowadzane ścieki</t>
  </si>
  <si>
    <t>KULTURA I OCHRONA DZIEDZICTWA NARODOWEGO</t>
  </si>
  <si>
    <t>Świetlice wiejskie</t>
  </si>
  <si>
    <t>Różne dochody - świetlica Różnowo</t>
  </si>
  <si>
    <t>Środki na dofinansowanie własnych inwestycji gmin pozyskane z innych źródeł – Świetlica w Barkwedzie</t>
  </si>
  <si>
    <t>Ochrona i konserwacja zabytków</t>
  </si>
  <si>
    <t>Darowizna na remont kapliczek w Bukwałdzie</t>
  </si>
  <si>
    <t xml:space="preserve">Środki na dofinansowanie własnych inwestycji gmin pozyskane z innych źródeł - modernizacja budynku GOK </t>
  </si>
  <si>
    <t>KULTURA  FIZYCZNA   I SPORT</t>
  </si>
  <si>
    <t>Stadion komunalny w Dywitach</t>
  </si>
  <si>
    <t xml:space="preserve">Środki na dofinansowanie własnych inwestycji gmin pozyskane z innych źródeł </t>
  </si>
  <si>
    <t>RAZEM</t>
  </si>
  <si>
    <t>1. Dotacje celowe</t>
  </si>
  <si>
    <t>na zadania własne</t>
  </si>
  <si>
    <t>na zadania zlecone</t>
  </si>
  <si>
    <t>na porozumienia z organami adm. rządowej</t>
  </si>
  <si>
    <t>na porozumienia i umowy z j.s.t.</t>
  </si>
  <si>
    <t>2. Inne dotacje</t>
  </si>
  <si>
    <t>3. Środki na finansowanie programów ze źródeł zagranicznych nie podlegające zwrotowi</t>
  </si>
  <si>
    <t>Roz</t>
  </si>
  <si>
    <t xml:space="preserve"> Wykonanie  2006</t>
  </si>
  <si>
    <t>PLAN 2007r.</t>
  </si>
  <si>
    <t>O10</t>
  </si>
  <si>
    <t>Infrastrukt. wodociąg. i sanit.</t>
  </si>
  <si>
    <t>Zakup usług pozostałych</t>
  </si>
  <si>
    <t>Dof. budowy przydom. oczyszczalni ścieków</t>
  </si>
  <si>
    <t>Dof.indywidualnych rozwiązań zaopatrzenia w wodę siedlisk jej pozbawionych</t>
  </si>
  <si>
    <t>Wydatki inwestycyjne</t>
  </si>
  <si>
    <t>Gminne wodociągi i stacje uzdatniania wody</t>
  </si>
  <si>
    <t xml:space="preserve">   a)  modernizacja wodociągu w Dywitach – „spinka”</t>
  </si>
  <si>
    <r>
      <t xml:space="preserve">   </t>
    </r>
    <r>
      <rPr>
        <sz val="10"/>
        <rFont val="Arial CE"/>
        <family val="2"/>
      </rPr>
      <t>a) budowa sieci wodociągowej w Nowych Włókach</t>
    </r>
  </si>
  <si>
    <r>
      <t xml:space="preserve">  </t>
    </r>
    <r>
      <rPr>
        <sz val="10"/>
        <rFont val="Arial CE"/>
        <family val="2"/>
      </rPr>
      <t xml:space="preserve">b) modernizacja wodociągu w Dywitach -  ul. Grzybowa </t>
    </r>
  </si>
  <si>
    <t xml:space="preserve">  c) modernizacja wodociągu Słupy</t>
  </si>
  <si>
    <r>
      <t xml:space="preserve">  </t>
    </r>
    <r>
      <rPr>
        <sz val="10"/>
        <rFont val="Arial CE"/>
        <family val="2"/>
      </rPr>
      <t>d) modernizacja wodociągu Bukwałd</t>
    </r>
  </si>
  <si>
    <r>
      <t xml:space="preserve">  </t>
    </r>
    <r>
      <rPr>
        <sz val="10"/>
        <rFont val="Arial CE"/>
        <family val="2"/>
      </rPr>
      <t>e) modernizacja stacji / Sętal i Gradki/</t>
    </r>
  </si>
  <si>
    <r>
      <t xml:space="preserve">   </t>
    </r>
    <r>
      <rPr>
        <sz val="10"/>
        <rFont val="Arial"/>
        <family val="2"/>
      </rPr>
      <t>f) modernizacja stacji /Sętal i  Gradki/</t>
    </r>
  </si>
  <si>
    <r>
      <t xml:space="preserve">  </t>
    </r>
    <r>
      <rPr>
        <sz val="10"/>
        <rFont val="Arial CE"/>
        <family val="2"/>
      </rPr>
      <t>g) modernizacja wodociągu w Dywitach- CEFARM</t>
    </r>
  </si>
  <si>
    <t>h) wstawianie zasuw na sieci</t>
  </si>
  <si>
    <t xml:space="preserve">i) modernizacja przyłączy wodociągowych Bukwałd, Dywity, Tuławki, Słupy </t>
  </si>
  <si>
    <t>j) modernizacja przyłączy wodociągowych – wodomierze</t>
  </si>
  <si>
    <t>10) Budowa sieci wodociągowej w Dąbrówce W.-kolonia</t>
  </si>
  <si>
    <t>Modernizacja kanalizacji w Dywitach</t>
  </si>
  <si>
    <t>Budowa oczyszczalni ścieków przy SP w Tuławkach</t>
  </si>
  <si>
    <t>Rozbudowa kanalizacji w Różnowie przy współfinansowaniu mieszkańców</t>
  </si>
  <si>
    <t>Kanalizacja sanitarna Brąswałd-Spręcowo /projekt/</t>
  </si>
  <si>
    <t>Kompleksowa ochrona zlewni rzeki Łyny i Pasłęki - wspólna inwestycja gmin Jonkowo, Dywity, Świątki</t>
  </si>
  <si>
    <t>Budowa oczyszczalni w Spręcowie + sieć Spręcowo,Sętal /projekt/</t>
  </si>
  <si>
    <t>Modernizacja przepompowni w Ługwałdzie</t>
  </si>
  <si>
    <t>Kanalizacja sanitarna w Tuławkach /projekt/</t>
  </si>
  <si>
    <t>Kanalizacja deszczowa Różnowo-osiedle</t>
  </si>
  <si>
    <t>O1022</t>
  </si>
  <si>
    <t>Zwalczanie chorób zakaźnych zwierząt</t>
  </si>
  <si>
    <t>O1030</t>
  </si>
  <si>
    <t>Izby rolnicze</t>
  </si>
  <si>
    <t>Wpłaty na rzecz Izby Rolniczej</t>
  </si>
  <si>
    <t>Składki na ubezpieczenia społ.</t>
  </si>
  <si>
    <t>Składki na Fundusz Pracy</t>
  </si>
  <si>
    <t>Wynagrodzenia bezosobowe</t>
  </si>
  <si>
    <t>Materiały i wyposażenie</t>
  </si>
  <si>
    <t>Energia</t>
  </si>
  <si>
    <t>Energia elektryczna - przepompownie</t>
  </si>
  <si>
    <t>Energia - za dostarczoną z Olsztyna wodę</t>
  </si>
  <si>
    <t>Zakup usług remontowych</t>
  </si>
  <si>
    <t>Podróże służbowe krajowe</t>
  </si>
  <si>
    <t>Zakupy inwestycyjne</t>
  </si>
  <si>
    <t>Budowa chodnika w Bukwałdzie</t>
  </si>
  <si>
    <t>Przebudowa szlaku pieszego przy drodze powiatowej w miejscowości Gady</t>
  </si>
  <si>
    <t xml:space="preserve">Budowa chodnika przy drodze powiatowej w Gadach </t>
  </si>
  <si>
    <t>Dotacje celowe przekazywane dla powiatu na inwestycje  realizowane na podstawie porozumień</t>
  </si>
  <si>
    <r>
      <t xml:space="preserve"> </t>
    </r>
    <r>
      <rPr>
        <sz val="10"/>
        <rFont val="Arial CE"/>
        <family val="2"/>
      </rPr>
      <t>- udział gminy Dywity w modern. drogi powiatowej Dywity - Różnowo- krzyżówki barczewskie - współpraca ze starostwem</t>
    </r>
  </si>
  <si>
    <r>
      <t>- udział gminy Dywity w</t>
    </r>
    <r>
      <rPr>
        <b/>
        <sz val="10"/>
        <rFont val="Arial CE"/>
        <family val="2"/>
      </rPr>
      <t xml:space="preserve"> regeneracji </t>
    </r>
    <r>
      <rPr>
        <sz val="10"/>
        <rFont val="Arial CE"/>
        <family val="2"/>
      </rPr>
      <t>i drogi powiatowej Dywity - Bukwałd</t>
    </r>
  </si>
  <si>
    <t>- udział gminy Dywity w modernizacji drogi powiatowej  Spręcowo - Sętal</t>
  </si>
  <si>
    <r>
      <t xml:space="preserve">- udział gminy Dywity w budowie   zatok autobusowych – Myki </t>
    </r>
    <r>
      <rPr>
        <b/>
        <sz val="10"/>
        <rFont val="Arial CE"/>
        <family val="2"/>
      </rPr>
      <t>i Wadąg</t>
    </r>
  </si>
  <si>
    <t>- udział gminy Dywity w budowie zatok autobusowych Gady, Nowe Włóki, Brąswałd  - współpraca ze starostwem</t>
  </si>
  <si>
    <t>- udział w kosztach utwardzenia poboczy drogi powiatowej Dywity – Różnowo</t>
  </si>
  <si>
    <t>Zakup materiałów i wyposażenia</t>
  </si>
  <si>
    <t>1) utrzymanie nawierzchni - żwir, pospółka, żużel</t>
  </si>
  <si>
    <t>2) odśnieżanie</t>
  </si>
  <si>
    <t>3) utrzymanie przystanków</t>
  </si>
  <si>
    <t>4) oznakowanie dróg - tablice z nawami ulic</t>
  </si>
  <si>
    <t xml:space="preserve">1) projekty drogowe </t>
  </si>
  <si>
    <t>2) budowa drogi w Słupach</t>
  </si>
  <si>
    <t xml:space="preserve">3) Odwodnienie ulicy Baczyńskiego w Kieźlinach  </t>
  </si>
  <si>
    <t xml:space="preserve">4) Słupy  -bud.drogi osiedlowej – odwodnienie + natrysk </t>
  </si>
  <si>
    <t>4) Kieźliny - oś. Leśne -bud.drogi</t>
  </si>
  <si>
    <t>Zjazd z drogi gminnej na powiatową   w Brąswałdzie  /projekt/</t>
  </si>
  <si>
    <t>5) budowa ulic w Dywitach (Malinowa, Sosnowa, Różana, Jeziorna, Prosta)</t>
  </si>
  <si>
    <t>6) budowa ulic Dziwoty i Stein w Kieźlinach</t>
  </si>
  <si>
    <t xml:space="preserve">7) wykonanie utwardzenia nawierzchni wyjazdu na drogę krajową  i nawierzchni ul. Ługwałdzkiej </t>
  </si>
  <si>
    <t xml:space="preserve">8) modernizacja wyjazdu z oś nad j. Dywidzkim na droge krajową </t>
  </si>
  <si>
    <t>9) Budowa drogi w Zalbkach z uzbrojeniem</t>
  </si>
  <si>
    <t>10)Budowa ulic na oś. Wadąg (RSP) – projekt i oświetlenie</t>
  </si>
  <si>
    <t>11) Budowa ulic w Dywitach - Grzybowa, Polna, Słoneczna</t>
  </si>
  <si>
    <t>12) Budowa ulic oś. Różnowo</t>
  </si>
  <si>
    <t>13) Modernizacja drogi Brąswałd-Redykajny</t>
  </si>
  <si>
    <t>14. Utwardzenie nawierzchni drogi Brąswał – Redykajny – zjazdy</t>
  </si>
  <si>
    <t>Wieczyste użytkowanie</t>
  </si>
  <si>
    <t>Podatek VAT</t>
  </si>
  <si>
    <t>Zakupy inwestycyjne -zakup gruntów pod inwestycje gminne</t>
  </si>
  <si>
    <t>DZIAŁALNOŚĆ USŁUGOWA</t>
  </si>
  <si>
    <t>Plany zagospodarowania przestrzennego</t>
  </si>
  <si>
    <t>Plany zagospodarowana przestrz.</t>
  </si>
  <si>
    <t>Komisja Urbanistyczno-Architektoniczna</t>
  </si>
  <si>
    <t>Opracowywanie warunków zabudowy</t>
  </si>
  <si>
    <t>Opracowania geodezyjne i kartograficzne</t>
  </si>
  <si>
    <t>Zadania zlecone</t>
  </si>
  <si>
    <t>Wynagrodzenia osobowe pracown.</t>
  </si>
  <si>
    <t>Dodatkowe wynagrodzenie roczne</t>
  </si>
  <si>
    <t>Składki na ubezp.społeczne</t>
  </si>
  <si>
    <t>Odpis na zakł.fundusz świad.socjal.</t>
  </si>
  <si>
    <t>Dopłata do zadań zleconych</t>
  </si>
  <si>
    <t>RAZEM Urząd Wojewódzki</t>
  </si>
  <si>
    <t>Rada Gminy</t>
  </si>
  <si>
    <t>Różne wydatki na rzecz osób fizycznych</t>
  </si>
  <si>
    <t>1) diety sołtysów</t>
  </si>
  <si>
    <t>2) ryczałty radnych</t>
  </si>
  <si>
    <t>Podróże służbowe zagranicz</t>
  </si>
  <si>
    <t>Szkolenia pracowników</t>
  </si>
  <si>
    <t>Zakup materiałów papierniczych</t>
  </si>
  <si>
    <t xml:space="preserve">Zakup akcesoriów  komputerowych </t>
  </si>
  <si>
    <t>Urząd Gminy</t>
  </si>
  <si>
    <t>Nagrody i wydatki osobowe nie zaliczone do wynagrodzeń</t>
  </si>
  <si>
    <t xml:space="preserve">     </t>
  </si>
  <si>
    <t>Wpłaty na PFRON</t>
  </si>
  <si>
    <t>Wynagrodzenia bezosobowe/śr.unijne/</t>
  </si>
  <si>
    <t>Zakup mat. I wyposażenia /śr.unijne/</t>
  </si>
  <si>
    <t>Zakup energii</t>
  </si>
  <si>
    <t>Badania profilaktyczne</t>
  </si>
  <si>
    <t>Opłaty za usługi internetowe</t>
  </si>
  <si>
    <t>Opłaty za telefony komórkowe</t>
  </si>
  <si>
    <t>Opłaty za telefony stacjonarne</t>
  </si>
  <si>
    <t xml:space="preserve">Podróże sł. Krajowe /śr. unijne/ </t>
  </si>
  <si>
    <t>Podróże sł. Zagraniczne /śr. Unijne/</t>
  </si>
  <si>
    <t>Pozostałe odsetki</t>
  </si>
  <si>
    <t>Zakup akcesoriów komp.i programów</t>
  </si>
  <si>
    <t xml:space="preserve">Modernizacja budynku byłego Gmnazjum Publicznego w Tuławkach na Urząd Gminy - Gminne Centrum Informacji </t>
  </si>
  <si>
    <t xml:space="preserve">Modernizacja budynku byłego Gimnazjum Publicznego w Tuławkach na Urząd Gminy - Gminne Centrum Informacji </t>
  </si>
  <si>
    <t>Adaptacja budynku parafialnego  na cele publiczne</t>
  </si>
  <si>
    <t>Przebudowa  wejścia do UG – likwidacja barier architektonicznych</t>
  </si>
  <si>
    <t>Wydatki na zakupy sprzętu biurowego</t>
  </si>
  <si>
    <t>Promocja Gminy Dywity</t>
  </si>
  <si>
    <t>Podróże służbowe zagraniczne</t>
  </si>
  <si>
    <t>Wpłaty na rzecz związków gmin</t>
  </si>
  <si>
    <t>1) Związek Gmin Warm.-Mazurskich</t>
  </si>
  <si>
    <t>2) Związek Gmin Wiejskich</t>
  </si>
  <si>
    <t>3) Warmiński Związek Gmin</t>
  </si>
  <si>
    <t>Inne</t>
  </si>
  <si>
    <t>Dotacje celowe przekazana do UM na inwestycje - „Wrota Wamii i Mazur”</t>
  </si>
  <si>
    <t>URZĘDY NACZEL. ORGAN. WŁADZY</t>
  </si>
  <si>
    <t>Krajowa Komisja Wyborcza</t>
  </si>
  <si>
    <t>Składki na ubezpieczenia społeczne</t>
  </si>
  <si>
    <t>Wybory do Rad Gmin,Rad Pow.Sejm. Woj.Wójtów,Burmistrzów</t>
  </si>
  <si>
    <t>BEZPIECZEŃST.  PUBLICZNE</t>
  </si>
  <si>
    <t>Komendy Wojewódzkie Policji</t>
  </si>
  <si>
    <r>
      <t xml:space="preserve">Wpłaty jednostek na fundusz celowy na finansowanie zadań inwestycyjnych / instalacja słupa pod fotokamery, </t>
    </r>
    <r>
      <rPr>
        <b/>
        <sz val="10"/>
        <rFont val="Arial"/>
        <family val="2"/>
      </rPr>
      <t>zakup alkomatu</t>
    </r>
    <r>
      <rPr>
        <sz val="10"/>
        <rFont val="Arial"/>
        <family val="2"/>
      </rPr>
      <t>/</t>
    </r>
  </si>
  <si>
    <t>Rozbudowa remizy strażackiej w Tuławkach i ocieplenie w Kieźlinach</t>
  </si>
  <si>
    <t>DOCHODY OD OSÓB PRAW., FIZYCZ. I INNYCH JEDNOSTEK</t>
  </si>
  <si>
    <t>Pobór podatków</t>
  </si>
  <si>
    <t>Opłaty komornicze</t>
  </si>
  <si>
    <t>OBSŁUGA DŁUGU PUBLICZNEGO</t>
  </si>
  <si>
    <t>Obsługa papier. wartościow kredytów i pożyczek jst</t>
  </si>
  <si>
    <t>Koszty i prowizje bankowe</t>
  </si>
  <si>
    <t>Odsetki i dyskonto od kraj. skarb. pap.wart.oraz pożyczek i kredytów</t>
  </si>
  <si>
    <t>Rozliczenia z tytułu poręczeń i gwarancji</t>
  </si>
  <si>
    <t>Wypłaty z tytułu gwarancji i poręczeń</t>
  </si>
  <si>
    <t>Rezerwy ogólne i celowe</t>
  </si>
  <si>
    <t>Rezerwa ogólna</t>
  </si>
  <si>
    <t>Rezerwa celowa na wydatki inwestycyjne</t>
  </si>
  <si>
    <t>Dotacja podmiotowa z budżetu dla szkoły niepublicznej</t>
  </si>
  <si>
    <t>Świadczenie społeczne-wyprawka szkolna</t>
  </si>
  <si>
    <t>Zakup pomocy naukowych, dydaktycznych i książek</t>
  </si>
  <si>
    <t>Zakup akcesoriów komput.i programów</t>
  </si>
  <si>
    <t>Szkoła Podstawowa  w Dywitach – nadbudowa /projekt/</t>
  </si>
  <si>
    <t>Modernizacja sanitariatów SP w Dywitach</t>
  </si>
  <si>
    <t>Szkoła Podstawowa w Spręcowie – budowa sali gimnastycznej /razem/</t>
  </si>
  <si>
    <t>Remont SP w Bukwałdzie</t>
  </si>
  <si>
    <t>Termomodernizacja budynku SP i Gimnazjum w Dywitach</t>
  </si>
  <si>
    <t>Przedszkola (przy szkołach podst)</t>
  </si>
  <si>
    <t xml:space="preserve">Przedszkola </t>
  </si>
  <si>
    <t>Zakup środków żywności</t>
  </si>
  <si>
    <t>Opłata za telefony stacjonarne</t>
  </si>
  <si>
    <t xml:space="preserve">Modernizacja dachu i ocieplenie budynku - Przedszkole w Kieźlinach </t>
  </si>
  <si>
    <t>Zakupy inwestycjne -zmywarki</t>
  </si>
  <si>
    <t xml:space="preserve">Termomodernizacja   budynku - Przedszkole w Dywitach </t>
  </si>
  <si>
    <t xml:space="preserve">Modernizacja dachu i ocieplenie budynku - Przedszkole w Dywitach </t>
  </si>
  <si>
    <t>Opłaty za usługi inernetowe</t>
  </si>
  <si>
    <t xml:space="preserve">a) zakup biletów </t>
  </si>
  <si>
    <t>b) inne wydatki związane z dowożeniem</t>
  </si>
  <si>
    <t>Pozostałe podatki na rzecz jst</t>
  </si>
  <si>
    <t>Odsetki od nieterm. Wpłat z tyt.podat.</t>
  </si>
  <si>
    <t>Komisje egzaminacyjne</t>
  </si>
  <si>
    <t>Dokształ.i doskonal. nauczycieli</t>
  </si>
  <si>
    <t>Zakup usług pozostałych - dostarczanie mleka do szkół i nauka pływania</t>
  </si>
  <si>
    <t>Zakup usług przez jst. od innych jst - dopłata do dzieci uczęszczających do szkół i przedszkoli  olsztyńskich</t>
  </si>
  <si>
    <t>Zakł.fund.św.soc.-naucz.em.</t>
  </si>
  <si>
    <t>Dotacje celowe z budżetu</t>
  </si>
  <si>
    <t>Zwalczanie narkomanii</t>
  </si>
  <si>
    <t>Przeciwdział. alkoholizmowi</t>
  </si>
  <si>
    <t xml:space="preserve">Komisja </t>
  </si>
  <si>
    <t>Zakup opału</t>
  </si>
  <si>
    <t>Zakup usług pozostałych- przeprowadzenie na terenie Gminy zajęć profilaktyki zdrowotnej</t>
  </si>
  <si>
    <t>Zakup usług remontowych -  budynki użyt. przez ZOZ w Dywitach (Tuławki)</t>
  </si>
  <si>
    <t>Dotacja na modernizację Ośrodka Zdrowia w Dywitach</t>
  </si>
  <si>
    <t>Domy pomocy społecznej</t>
  </si>
  <si>
    <t>Zakup usług przez j.s.t. od j.s.t.</t>
  </si>
  <si>
    <t>Świadcznia rodzinne</t>
  </si>
  <si>
    <t>Świadczenia społeczne</t>
  </si>
  <si>
    <t>Wynagrodzenia osobowe pracow.</t>
  </si>
  <si>
    <t>Zakup świadczeń zdrowotnych</t>
  </si>
  <si>
    <t>Zasiłki i pomoc w naturze</t>
  </si>
  <si>
    <t>1) zadania zlecone</t>
  </si>
  <si>
    <t>2) zadania własne i dopł.do zad.włas.</t>
  </si>
  <si>
    <t>Dodatki mieszkaniowe</t>
  </si>
  <si>
    <t>Opłata za usługi internetowe</t>
  </si>
  <si>
    <t>"- "Posiłek dla potrzebujących"</t>
  </si>
  <si>
    <t>- prace społ.użyteczne</t>
  </si>
  <si>
    <t>- dożywianie dzieci w szkołach</t>
  </si>
  <si>
    <t>Świetlice szkolne+stołówka</t>
  </si>
  <si>
    <t>Dotacja na promocję wyników nauczania dzieci i młodzieży szczególnie uzdolnionej</t>
  </si>
  <si>
    <t>Uczniów zamieszkałych na terenie Gminy</t>
  </si>
  <si>
    <t>Stypendia oraz inne formy pomocy dla uczniów</t>
  </si>
  <si>
    <t>GOSPODARKA KOMUNALNA  I  OCHRONA ŚRODOWISKA</t>
  </si>
  <si>
    <t>Zakup usług pozostałych -za odprowadzone do Olsztyna ścieki</t>
  </si>
  <si>
    <t>Zakup innych usług</t>
  </si>
  <si>
    <t>W tym zakup oprogramowania do poboru opłat za wodę i ścieki</t>
  </si>
  <si>
    <t>Gospodarka odpadami</t>
  </si>
  <si>
    <t>Rekultywacja składowiska odpadów</t>
  </si>
  <si>
    <t>Oczyszczanie miast i wsi</t>
  </si>
  <si>
    <t>Zakup usług pozostałych - wywóz nieczystości z posesji gminnych</t>
  </si>
  <si>
    <t>Utrzymanie zieleni w gminie</t>
  </si>
  <si>
    <t>Oświetlenie ulic, placów i dróg</t>
  </si>
  <si>
    <t>Zakup usług remontowych - Konserwacja i remonty oświetlenia</t>
  </si>
  <si>
    <t>Wydatki na inwestycje</t>
  </si>
  <si>
    <t>1) uzupełnienie oświetlenia ulic</t>
  </si>
  <si>
    <t>Wpływy i wydatki związane z gromadzeniem środków z opłat i kar za korzystanie ze środowiska</t>
  </si>
  <si>
    <t>Kary i odszkodowania za korzystanie ze środowiska</t>
  </si>
  <si>
    <t>Zakup energii elektrycznej</t>
  </si>
  <si>
    <t xml:space="preserve">                                                             </t>
  </si>
  <si>
    <t>1) remont. budynk.komunal.</t>
  </si>
  <si>
    <t>2) inne usługi</t>
  </si>
  <si>
    <t xml:space="preserve">                                </t>
  </si>
  <si>
    <t xml:space="preserve">1) szczepienia psów </t>
  </si>
  <si>
    <t xml:space="preserve">                     </t>
  </si>
  <si>
    <t>Remont i adaptacja pałacu w Słupach</t>
  </si>
  <si>
    <t xml:space="preserve">         </t>
  </si>
  <si>
    <t xml:space="preserve">Adaptacja byłej szkoły podstawowej w Tuławkach na cele mieszkalne  </t>
  </si>
  <si>
    <t>KULTURA I OCHR.  DZIEDZICT. NAROD.</t>
  </si>
  <si>
    <t>Gminny Ośrodek Kultury i świetlice wiejskie</t>
  </si>
  <si>
    <t>Dotacja podmiotowa z budżetu dla samorządowej instytucji kultury</t>
  </si>
  <si>
    <t xml:space="preserve">Remonty </t>
  </si>
  <si>
    <t>Usługi internetowe</t>
  </si>
  <si>
    <t>Razem wydatki inwestycyjne</t>
  </si>
  <si>
    <t>Budowa świetlicy wiejskiej w Gadach</t>
  </si>
  <si>
    <t>Budowa i wyposażenie świetlicy wiejskiej w Barkwedzie</t>
  </si>
  <si>
    <t>Zakupy inwestycyjne do świetlic</t>
  </si>
  <si>
    <t>Biblioteka Gminna</t>
  </si>
  <si>
    <t>Dotacja podmiotowa z budżetu dla samorządowej instytucji kultury - biblioteki</t>
  </si>
  <si>
    <t>Remont kapliczek</t>
  </si>
  <si>
    <t>Dotacja celowa z budżetu na zadania zlecone do realizacji stowarzyszeniom</t>
  </si>
  <si>
    <t>Remont i adaptacja budynku GOK</t>
  </si>
  <si>
    <t>KULTURA  FIZYCZNA  I SPORT</t>
  </si>
  <si>
    <t>Stadion komunalny</t>
  </si>
  <si>
    <t>Odnowienie obiektu i remont boiska w Dywitach</t>
  </si>
  <si>
    <t>Sport masowy</t>
  </si>
  <si>
    <t>Remonty boisk wiejskich</t>
  </si>
  <si>
    <t>Budowa boiska wiejskiego w Tuławkach</t>
  </si>
  <si>
    <t>Projekt budowy basenu z zapleczem rekreacyjno-rehabilitacyjnym w Dywitach</t>
  </si>
  <si>
    <t>RAZEM:</t>
  </si>
  <si>
    <t>Z TEGO:</t>
  </si>
  <si>
    <t>a) wydatki bieżące, w tym:</t>
  </si>
  <si>
    <t>- wynagrodzenie i pochodne</t>
  </si>
  <si>
    <t>- dotacje</t>
  </si>
  <si>
    <t>- na obsługę długu</t>
  </si>
  <si>
    <t>- z tytułu udzielonych poręczeń i gwarancji</t>
  </si>
  <si>
    <t>b) wydatki majątkowe ,w tym:</t>
  </si>
  <si>
    <t>- wydatki inwestycyjne</t>
  </si>
  <si>
    <t>Deficyt</t>
  </si>
  <si>
    <t xml:space="preserve">                                           DOCHODY I WYDATKI ZWIĄZANE Z REALIZACJĄ ZADAŃ Z ZAKRESU </t>
  </si>
  <si>
    <t xml:space="preserve">                     ADMINISTRACJI RZĄDOWEJ ZLECONYCH GMINIE I INNYCH ZADAŃ ZLECONYCH USTAWAMI W 2007 R.</t>
  </si>
  <si>
    <t xml:space="preserve">  DOCHODY </t>
  </si>
  <si>
    <t xml:space="preserve">        WYDATKI </t>
  </si>
  <si>
    <t xml:space="preserve">przyznane z tyt. dotacji na realizację zadań </t>
  </si>
  <si>
    <t>Dochody budżetu państwa</t>
  </si>
  <si>
    <t xml:space="preserve">    </t>
  </si>
  <si>
    <t xml:space="preserve">URZĘDY NACZELNYCH ORGANÓW WłADZY </t>
  </si>
  <si>
    <t>BEZPIECZEŃSTWO PUBLICZNE</t>
  </si>
  <si>
    <t>Dotacja na zadania zlecone - bieżące</t>
  </si>
  <si>
    <t>Zakup materiałów iwyposażenia</t>
  </si>
  <si>
    <t>Zasiłki i pomoc w naturze oraz składki na ubezpieczenia społ. i zdrow.</t>
  </si>
  <si>
    <t xml:space="preserve">      </t>
  </si>
  <si>
    <t xml:space="preserve">         DOCHODY I WYDATKI  W 2007 R. ZWIĄZANE Z REALIZACJĄ ZADAŃ WSPÓLNYCH</t>
  </si>
  <si>
    <t xml:space="preserve">                                                    REALIZOWANYCH W DRODZE</t>
  </si>
  <si>
    <t xml:space="preserve">    POROZUMIEŃ Z INNYMI JEDNOSTKAMI SAMORZĄDU TERYTORIALNEGO</t>
  </si>
  <si>
    <t>NAZWA</t>
  </si>
  <si>
    <t xml:space="preserve"> DOCHODY </t>
  </si>
  <si>
    <t xml:space="preserve"> WYDATKI </t>
  </si>
  <si>
    <t>010</t>
  </si>
  <si>
    <t>01010</t>
  </si>
  <si>
    <t>Starostwo Powiatowe w Olsztynie - inwestycje- drogi powiatowe i chodniki przy drogach powiatowych na terenie Gminy Dywity</t>
  </si>
  <si>
    <r>
      <t xml:space="preserve"> </t>
    </r>
    <r>
      <rPr>
        <sz val="11"/>
        <rFont val="Arial CE"/>
        <family val="2"/>
      </rPr>
      <t>- udział gminy Dywity w modern. drogi powiatowej Dywity - Różnowo- krzyżówki barczewskie - współpraca ze starostwem</t>
    </r>
  </si>
  <si>
    <t>- udział gminy Dywity w modernizacji drogi powiatowej Dywity - Bukwałd</t>
  </si>
  <si>
    <t>- udział gminy Dywity w modernizacji drogi powiatowej Spręcowo - Sętal</t>
  </si>
  <si>
    <t>- udział gminy Dywity w budowie dwóch zatok autobusowych - Myki</t>
  </si>
  <si>
    <t xml:space="preserve">                     WYDATKI  MAJĄTKOWE</t>
  </si>
  <si>
    <t>Zał.do Uchwały Rady XL / 267/06 z 26.10.2006</t>
  </si>
  <si>
    <t>Dz.</t>
  </si>
  <si>
    <t>Rozdz.</t>
  </si>
  <si>
    <t>Infrastruktura wod. i sanitaryjna</t>
  </si>
  <si>
    <r>
      <t xml:space="preserve">  </t>
    </r>
    <r>
      <rPr>
        <sz val="9"/>
        <rFont val="Arial CE"/>
        <family val="2"/>
      </rPr>
      <t>1) budowa sieci wodociągowej w Nowych Włókach</t>
    </r>
  </si>
  <si>
    <t xml:space="preserve">  2) modernizacja wodociągu w Dywitach – spinka</t>
  </si>
  <si>
    <t xml:space="preserve">  3) modernizacja wodociągu Słupy</t>
  </si>
  <si>
    <r>
      <t xml:space="preserve">  </t>
    </r>
    <r>
      <rPr>
        <sz val="9"/>
        <rFont val="Arial CE"/>
        <family val="2"/>
      </rPr>
      <t>4) modernizacja wodociągu Bukwałd</t>
    </r>
  </si>
  <si>
    <r>
      <t xml:space="preserve">  </t>
    </r>
    <r>
      <rPr>
        <b/>
        <sz val="10"/>
        <rFont val="Lucida Sans Unicode"/>
        <family val="2"/>
      </rPr>
      <t>5</t>
    </r>
    <r>
      <rPr>
        <sz val="10"/>
        <rFont val="Arial CE"/>
        <family val="2"/>
      </rPr>
      <t>) modernizacja stacji / Sętal i Gradki/</t>
    </r>
  </si>
  <si>
    <r>
      <t xml:space="preserve">  </t>
    </r>
    <r>
      <rPr>
        <b/>
        <sz val="10"/>
        <rFont val="Lucida Sans Unicode"/>
        <family val="2"/>
      </rPr>
      <t>6</t>
    </r>
    <r>
      <rPr>
        <sz val="10"/>
        <rFont val="Arial CE"/>
        <family val="2"/>
      </rPr>
      <t>) modernizacja stacji / Sętal i Gradki/</t>
    </r>
  </si>
  <si>
    <r>
      <t xml:space="preserve"> </t>
    </r>
    <r>
      <rPr>
        <sz val="9"/>
        <rFont val="Arial"/>
        <family val="2"/>
      </rPr>
      <t>7) wstawienie zasuw na sieci</t>
    </r>
  </si>
  <si>
    <r>
      <t xml:space="preserve"> </t>
    </r>
    <r>
      <rPr>
        <sz val="9"/>
        <rFont val="Arial"/>
        <family val="2"/>
      </rPr>
      <t>8) modernizacja przyłączy wod. Bukwałd, Dywity, Tuławki, Słupy</t>
    </r>
  </si>
  <si>
    <t xml:space="preserve"> 9) modernizacja przyłączy – wodomierze</t>
  </si>
  <si>
    <t>11)Budowa sieci wodociągowej w Dąbrówce W.-kolonia</t>
  </si>
  <si>
    <t xml:space="preserve">Oczyszczalnie ścieków </t>
  </si>
  <si>
    <t xml:space="preserve">Budowa oczyszczalni w Spręcowie + sieć Spręcowo,Sętal </t>
  </si>
  <si>
    <t>Rozbudowa kanalizacji w Różnowie – współfinas.mieszkańców</t>
  </si>
  <si>
    <t>Wydatki na zakupy inwestycyjne -zakup pomp i sprężarek, hydroforów</t>
  </si>
  <si>
    <t>TRANSPORT I ŁĄCZNOŚĆ</t>
  </si>
  <si>
    <t>- udział gminy Dywity w regeneracji  drogi powiatowej Dywity - Bukwałd</t>
  </si>
  <si>
    <t>- udział gminy Dywity w budowie  zatok autobusowych – Myki – Wadąg</t>
  </si>
  <si>
    <t>- udział gminy Dywity w budowie  zatok autobusowych – Gady N.Włóki,Brąswałd</t>
  </si>
  <si>
    <t>Projekty drogowe</t>
  </si>
  <si>
    <t>Odwodnienie ulicy Baczyńskiego w Kieżlinach</t>
  </si>
  <si>
    <t>Bud.drogi osiedlowej w Słupach– odwodnienie + natrysk</t>
  </si>
  <si>
    <t>Zjazd z drogi gminnej na pow.w Brąswałdzie /projekt/</t>
  </si>
  <si>
    <t>Budowa ulic Dziwoty i Stein w Kieźlinach</t>
  </si>
  <si>
    <t>Budowa ulic osiedle Różnowo</t>
  </si>
  <si>
    <t>Modernizacja wyjazdu z oś nad j. Dywidzkim na drogę krajową</t>
  </si>
  <si>
    <t>Budowa drogi w Zalbkach</t>
  </si>
  <si>
    <t>Budowa ulic na oś. Wadąg (RSP) projekt i oświetlenie</t>
  </si>
  <si>
    <t>Budowa ulic w Dywitach - Grzybowa, Polna, Słoneczna /projekt/</t>
  </si>
  <si>
    <t>Wykonanie utwardzenia nawierzchni wyjazdu na drogę krajową i nawierzchni ul.Ługwałdzkiej</t>
  </si>
  <si>
    <t>Utwardzenie nawierzchni drogi Brąswałd- Redykajny</t>
  </si>
  <si>
    <t>Zakupy inwestycyjne -zakup gruntów</t>
  </si>
  <si>
    <t>ADMINISTR. PUBLICZNA</t>
  </si>
  <si>
    <t xml:space="preserve">          </t>
  </si>
  <si>
    <t xml:space="preserve">Modernizacja budynku byłego gmnazjum publicznego w Tuławkach na Urząd Gminy - Gminne Centrum Informacji </t>
  </si>
  <si>
    <t>Rozbudowa remizy w Tuławkach i ocieplenie w Kieźlinach</t>
  </si>
  <si>
    <t>Budowa sali gimnastycznej w Spręcowie /projekt/</t>
  </si>
  <si>
    <t>SP w Dywitach – nadbudowa  /projekt/</t>
  </si>
  <si>
    <t xml:space="preserve">Zakupy inwestycyjne </t>
  </si>
  <si>
    <t>Oświetlenie dróg i ulic</t>
  </si>
  <si>
    <t>Uzupełnienie oświetlenia ulic – rozbudowa</t>
  </si>
  <si>
    <t>KULTURA I OCHR.  DZIEDZICT. NARODOWEGO</t>
  </si>
  <si>
    <t>Gminny Ośrodek Kultury w Dywitach</t>
  </si>
  <si>
    <t xml:space="preserve">     R A Z E M :</t>
  </si>
  <si>
    <t>w tym:      wydatki inwestycyjne</t>
  </si>
  <si>
    <r>
      <t xml:space="preserve">                 </t>
    </r>
    <r>
      <rPr>
        <sz val="10"/>
        <rFont val="Arial CE"/>
        <family val="2"/>
      </rPr>
      <t>pozostałe wydatki majątkowe</t>
    </r>
  </si>
  <si>
    <r>
      <t xml:space="preserve">                 </t>
    </r>
    <r>
      <rPr>
        <b/>
        <sz val="15"/>
        <rFont val="Times New Roman CE"/>
        <family val="1"/>
      </rPr>
      <t>LIMITY  WYDATKÓW   NA WIELOLETNIE PROGRAMY INWESTYCYJNE  GMINY DYWITY                                                                          W LATACH 2007 – 2009</t>
    </r>
  </si>
  <si>
    <t xml:space="preserve">       </t>
  </si>
  <si>
    <t>W LATACH  2007 – 2009</t>
  </si>
  <si>
    <t xml:space="preserve">                          Planowane nakłady</t>
  </si>
  <si>
    <t xml:space="preserve">Jednostka </t>
  </si>
  <si>
    <t>Łączne</t>
  </si>
  <si>
    <t>w tym źródła finansowania</t>
  </si>
  <si>
    <t>Pozostałe</t>
  </si>
  <si>
    <t>organizacyjna</t>
  </si>
  <si>
    <t>&amp;</t>
  </si>
  <si>
    <t xml:space="preserve">Nazwa zadania inwestycyjnego   </t>
  </si>
  <si>
    <t>nakłady finansowe</t>
  </si>
  <si>
    <r>
      <t xml:space="preserve">rok budże-towy </t>
    </r>
    <r>
      <rPr>
        <b/>
        <sz val="9"/>
        <rFont val="Arial CE"/>
        <family val="2"/>
      </rPr>
      <t>2007</t>
    </r>
  </si>
  <si>
    <t>środki własne</t>
  </si>
  <si>
    <t>kredyty pożyczki</t>
  </si>
  <si>
    <t xml:space="preserve">środki pochodz. z innych źródeł </t>
  </si>
  <si>
    <t>środki wymienione w art..3 ust.1 pkt2 i 2a u.f.p.</t>
  </si>
  <si>
    <t>2009  I LATA NASTĘPNE</t>
  </si>
  <si>
    <t>lata</t>
  </si>
  <si>
    <t>realizująca zadanie lub koordynująca program</t>
  </si>
  <si>
    <t>UG Dywity</t>
  </si>
  <si>
    <t>Infrastruktura wod.i sanit.</t>
  </si>
  <si>
    <t>900</t>
  </si>
  <si>
    <t>GOSPODARKA KOMUNALNA I OCHRONA ŚRODOWISKA</t>
  </si>
  <si>
    <t>UG Jonkowo</t>
  </si>
  <si>
    <t>OGÓŁEM :</t>
  </si>
  <si>
    <t xml:space="preserve">                  POZOSTAŁE WYDATKI MAJĄTKOWE NA 2007 ROK</t>
  </si>
  <si>
    <t>TREŚĆ</t>
  </si>
  <si>
    <t>Przewidywane wykonanie w 2005 r.</t>
  </si>
  <si>
    <t>Plan na 2007 r</t>
  </si>
  <si>
    <t>Infrastruktura wod. i sanitacyjna</t>
  </si>
  <si>
    <t>TRANSPORT I ŁACZNOŚĆ</t>
  </si>
  <si>
    <t>- udział gminy Dywity w budowie dwóch zatok autobusowych – Myki,Wadąg</t>
  </si>
  <si>
    <t>- udział gminy Dywity w budowie zatok autobusowych Gady, N.Włóki, Brąswałd  - współpraca ze starostwem</t>
  </si>
  <si>
    <t>Wpłaty jednostek na fundusz celowy na finansowanie zadań inwestycyjnych / instalacja słupa pod fotokamery, zakup radaru/.</t>
  </si>
  <si>
    <t xml:space="preserve">     OGÓŁEM :</t>
  </si>
  <si>
    <t xml:space="preserve">        </t>
  </si>
  <si>
    <t>Zadania inwestycyjne w 2007 r.</t>
  </si>
  <si>
    <t>w złotych</t>
  </si>
  <si>
    <t>Lp.</t>
  </si>
  <si>
    <t>Dział</t>
  </si>
  <si>
    <t>Nazwa zadania inwestycyjnego</t>
  </si>
  <si>
    <t>Łączne koszty finansowe</t>
  </si>
  <si>
    <t>Planowane wydatki</t>
  </si>
  <si>
    <t>Jednostka organizacyjna realizująca zadanie lub koordynująca program</t>
  </si>
  <si>
    <t>rok budżetowy 2007 (8+9+10+11)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</si>
  <si>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</si>
  <si>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</si>
  <si>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</si>
  <si>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</si>
  <si>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</si>
  <si>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UG DYWITY</t>
  </si>
  <si>
    <t>2.</t>
  </si>
  <si>
    <t>INFRASTRUKTURA WODNA I SANITARNA</t>
  </si>
  <si>
    <t>3.</t>
  </si>
  <si>
    <t xml:space="preserve">  b) modernizacja wodociągu Słupy</t>
  </si>
  <si>
    <r>
      <t xml:space="preserve">  c)</t>
    </r>
    <r>
      <rPr>
        <sz val="10"/>
        <rFont val="Arial CE"/>
        <family val="2"/>
      </rPr>
      <t xml:space="preserve"> modernizacja wodociągu Bukwałd</t>
    </r>
  </si>
  <si>
    <r>
      <t xml:space="preserve"> </t>
    </r>
    <r>
      <rPr>
        <sz val="10"/>
        <rFont val="Arial"/>
        <family val="2"/>
      </rPr>
      <t>d)  modernizacja wodociągu w Dywitach – „spinka”</t>
    </r>
  </si>
  <si>
    <r>
      <t xml:space="preserve"> </t>
    </r>
    <r>
      <rPr>
        <sz val="10"/>
        <rFont val="Arial"/>
        <family val="2"/>
      </rPr>
      <t xml:space="preserve">e) modernizacja przyłączy wodociągowych Bukwałd, Dywity, Tuławki, Słupy </t>
    </r>
  </si>
  <si>
    <r>
      <t xml:space="preserve"> </t>
    </r>
    <r>
      <rPr>
        <sz val="10"/>
        <rFont val="Arial"/>
        <family val="2"/>
      </rPr>
      <t>f) wstawianie zasuw na sieci</t>
    </r>
  </si>
  <si>
    <r>
      <t xml:space="preserve"> </t>
    </r>
    <r>
      <rPr>
        <sz val="10"/>
        <rFont val="Arial"/>
        <family val="2"/>
      </rPr>
      <t>g) modernizacja przyłączy wodociągowych – wodomierze</t>
    </r>
  </si>
  <si>
    <r>
      <t xml:space="preserve"> </t>
    </r>
    <r>
      <rPr>
        <sz val="10"/>
        <rFont val="Arial"/>
        <family val="2"/>
      </rPr>
      <t>h) Budowa sieci wodociągowej w Dąbrówce W.-kolonia</t>
    </r>
  </si>
  <si>
    <r>
      <t xml:space="preserve">  i)</t>
    </r>
    <r>
      <rPr>
        <sz val="10"/>
        <rFont val="Arial CE"/>
        <family val="2"/>
      </rPr>
      <t xml:space="preserve"> modernizacja stacji / Sętal i Gradki/</t>
    </r>
  </si>
  <si>
    <t>Oczyszczalnie ścieków i kanalizacje</t>
  </si>
  <si>
    <t>Kanalizacja sanitarna Brąswałd-Spręcowo  /projekt/</t>
  </si>
  <si>
    <t>WYTWARZANIE I ZAOPTRZ. W WODĘ</t>
  </si>
  <si>
    <t>DOSTARCZANIE WODY</t>
  </si>
  <si>
    <t>DROGI PUBLICZNE POWIATOWE</t>
  </si>
  <si>
    <t>DROGI PUBLICZNE GMINNE</t>
  </si>
  <si>
    <t>GOSPODARKA GRUNTAMI I NIERUCHOMOŚCIAMI</t>
  </si>
  <si>
    <t>Zakupy inwestycyjne – zakup gruntów</t>
  </si>
  <si>
    <t>URZĄD GMINY</t>
  </si>
  <si>
    <t xml:space="preserve">Modernizacja budynku byłego gimnazjum publicznego w Tuławkach na Urząd Gminy - Gminne Centrum Informacji </t>
  </si>
  <si>
    <t>BEZPIECZŃSTWO PUBLICZNE</t>
  </si>
  <si>
    <t>KOMENDY WOJWEÓDZKIE POLICJI</t>
  </si>
  <si>
    <t>Wpłaty jednostek na fundusz celowy na finansowanie zadań inwestycyjnych / instalacja słupa pod fotokamery, zakup radaru/</t>
  </si>
  <si>
    <t>OCHOTNICZE STRAŻE POŻARNA</t>
  </si>
  <si>
    <t>SZKOŁY PODSTAWOWE</t>
  </si>
  <si>
    <t>PRZEDSZKOLA</t>
  </si>
  <si>
    <t>GOSPODARKA ŚCIEKOWA I OCHRONA WÓD</t>
  </si>
  <si>
    <t>Wydatki na zakupy inwestycyjne do przepompowni ścieków</t>
  </si>
  <si>
    <t>OŚWIETLENIE DRÓG I ULIC</t>
  </si>
  <si>
    <t>ŚWIETLICE WIEJSKIE</t>
  </si>
  <si>
    <t>Budowa i wyposażenie świetlicy wiejskiej w Gadach</t>
  </si>
  <si>
    <t>KULTURA FIZYCZNA I SPORT</t>
  </si>
  <si>
    <t>Wydatki* na programy i projekty realizowane  ze środków pochodzących z funduszy strukturalnych i Funduszu Spójności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</si>
  <si>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</si>
  <si>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</si>
  <si>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</si>
  <si>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</si>
  <si>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</si>
  <si>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</si>
  <si>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</si>
  <si>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</si>
  <si>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2007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</si>
  <si>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</si>
  <si>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</si>
  <si>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</si>
  <si>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</si>
  <si>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</si>
  <si>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</si>
  <si>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</si>
  <si>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</si>
  <si>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</si>
  <si>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</si>
  <si>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</si>
  <si>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</si>
  <si>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</si>
  <si>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</si>
  <si>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r>
      <t>Program:</t>
    </r>
    <r>
      <rPr>
        <b/>
        <sz val="8"/>
        <rFont val="Arial"/>
        <family val="2"/>
      </rPr>
      <t xml:space="preserve"> PROW</t>
    </r>
  </si>
  <si>
    <t>Dz010. Rozdział 01010</t>
  </si>
  <si>
    <t>Priorytet: Zrównoważony rozwój obszarów wiejskich</t>
  </si>
  <si>
    <t>Działanie: 2.3</t>
  </si>
  <si>
    <t>MODERNIZACJA STACJI SĘTAL I GRADKI</t>
  </si>
  <si>
    <t>Razem wydatki:</t>
  </si>
  <si>
    <t>z tego: 2007r.</t>
  </si>
  <si>
    <t>2008 r.</t>
  </si>
  <si>
    <t>2009 r.</t>
  </si>
  <si>
    <t>2010 r.</t>
  </si>
  <si>
    <t>dz.010, rozdz. 01010</t>
  </si>
  <si>
    <r>
      <t xml:space="preserve">Działanie: </t>
    </r>
    <r>
      <rPr>
        <b/>
        <sz val="8"/>
        <rFont val="Arial"/>
        <family val="2"/>
      </rPr>
      <t>2.3</t>
    </r>
  </si>
  <si>
    <r>
      <t>Nazwa projektu:</t>
    </r>
    <r>
      <rPr>
        <b/>
        <sz val="9"/>
        <rFont val="Arial"/>
        <family val="2"/>
      </rPr>
      <t xml:space="preserve"> BUDOWA SIECI WODOCIĄGOWEJ W DĄBRÓWCE WIELKIEJ</t>
    </r>
  </si>
  <si>
    <t>1.3</t>
  </si>
  <si>
    <t>dz.750, rozdz.75023</t>
  </si>
  <si>
    <r>
      <t>Nazwa projektu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ADAPTACJA BUDYNKU PARAFIALNEGO NA CELE PUBLICZNE</t>
    </r>
  </si>
  <si>
    <r>
      <t xml:space="preserve">Program: </t>
    </r>
    <r>
      <rPr>
        <b/>
        <sz val="8"/>
        <rFont val="Arial"/>
        <family val="2"/>
      </rPr>
      <t>PROW</t>
    </r>
  </si>
  <si>
    <r>
      <t>Nazwa projektu:</t>
    </r>
    <r>
      <rPr>
        <b/>
        <sz val="8"/>
        <rFont val="Arial"/>
        <family val="2"/>
      </rPr>
      <t xml:space="preserve"> PRZEBUDOWA GŁÓWNEGO WEJŚCIA DO U.G. LIKWIDACJA BARIER ARCHITEKTONICZNYCH</t>
    </r>
  </si>
  <si>
    <r>
      <t xml:space="preserve">Program: </t>
    </r>
    <r>
      <rPr>
        <b/>
        <sz val="8"/>
        <rFont val="Arial"/>
        <family val="2"/>
      </rPr>
      <t xml:space="preserve"> PROW</t>
    </r>
  </si>
  <si>
    <t>dz.921, rozdz.92109</t>
  </si>
  <si>
    <r>
      <t xml:space="preserve">Nazwa projektu: </t>
    </r>
    <r>
      <rPr>
        <b/>
        <sz val="8"/>
        <rFont val="Arial"/>
        <family val="2"/>
      </rPr>
      <t>BUDOWA I WYPOSAŻENIE ŚWIETLICY WIEJSKIEJ W BARKWEDZIE</t>
    </r>
  </si>
  <si>
    <r>
      <t xml:space="preserve">Program: </t>
    </r>
    <r>
      <rPr>
        <b/>
        <sz val="9"/>
        <rFont val="Arial"/>
        <family val="2"/>
      </rPr>
      <t>SPO</t>
    </r>
  </si>
  <si>
    <t>Dz.926. rozdz.ł 92601</t>
  </si>
  <si>
    <t>Nazwa projektu: ODNOWIENIE OBIEKTU I REMONT BOISKA W DYWITACH</t>
  </si>
  <si>
    <t>Dz.750. rozdz.ł 75023</t>
  </si>
  <si>
    <r>
      <t xml:space="preserve">Nazwa projektu: </t>
    </r>
    <r>
      <rPr>
        <b/>
        <sz val="8"/>
        <rFont val="Arial"/>
        <family val="2"/>
      </rPr>
      <t>MODERNIZACJA BUDYNKU BYŁEGO GIMNAZJUM PUBLICZNEGO W TUŁAWKACH</t>
    </r>
  </si>
  <si>
    <t>Program: SPO</t>
  </si>
  <si>
    <t>Dz 900. Rozdz 90095</t>
  </si>
  <si>
    <r>
      <t xml:space="preserve">Nazwa projektu: </t>
    </r>
    <r>
      <rPr>
        <b/>
        <sz val="8"/>
        <rFont val="Arial"/>
        <family val="2"/>
      </rPr>
      <t>REMONT I ADAPTACJA PAŁACU W SŁUPACH</t>
    </r>
  </si>
  <si>
    <t xml:space="preserve">Program: </t>
  </si>
  <si>
    <t>Wydatki bieżące razem:</t>
  </si>
  <si>
    <t>2.1</t>
  </si>
  <si>
    <t>Program:</t>
  </si>
  <si>
    <t>Priorytet:</t>
  </si>
  <si>
    <t>Działanie:</t>
  </si>
  <si>
    <t>Nazwa projektu:</t>
  </si>
  <si>
    <t>Wydatki inwestycyjne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</si>
  <si>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</si>
  <si>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</si>
  <si>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</si>
  <si>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SYTUACJA FINANSOWA GMINY W LATACH SPŁATY DŁUGU</t>
  </si>
  <si>
    <r>
      <t xml:space="preserve"> </t>
    </r>
    <r>
      <rPr>
        <b/>
        <sz val="11"/>
        <rFont val="Arial CE"/>
        <family val="2"/>
      </rPr>
      <t>2006</t>
    </r>
    <r>
      <rPr>
        <sz val="11"/>
        <rFont val="Arial CE"/>
        <family val="2"/>
      </rPr>
      <t xml:space="preserve"> </t>
    </r>
  </si>
  <si>
    <t>Dochody ogółem</t>
  </si>
  <si>
    <t>Dochody własne w tym:</t>
  </si>
  <si>
    <t>z podatków i opłat lokal.</t>
  </si>
  <si>
    <t>z majątku gminy</t>
  </si>
  <si>
    <t>z udziału w podatkach</t>
  </si>
  <si>
    <t>B.</t>
  </si>
  <si>
    <t>Subwencje</t>
  </si>
  <si>
    <t xml:space="preserve">C. </t>
  </si>
  <si>
    <t>Dotacje celowe na zad. z zakr. adm.rządowej</t>
  </si>
  <si>
    <t>D.</t>
  </si>
  <si>
    <t>Dotacje celowe na zad.wł</t>
  </si>
  <si>
    <t>Wydatki ogółem</t>
  </si>
  <si>
    <t>A.</t>
  </si>
  <si>
    <t>Wydatki bieżące</t>
  </si>
  <si>
    <t>Spłaty pożycz.i kredytów</t>
  </si>
  <si>
    <t>Spłata zaciąg. kredytów i pożyczek</t>
  </si>
  <si>
    <t>spłata rat kredytów i pożyczek</t>
  </si>
  <si>
    <t>odsetki od zaciągniętych kredytów i pożyczek</t>
  </si>
  <si>
    <t>Spłata wniosk. kredytów i pożyczek</t>
  </si>
  <si>
    <t>w tym spłata rat kredytów</t>
  </si>
  <si>
    <t>odsetki od wnioskowanych kredytów i pożyczek</t>
  </si>
  <si>
    <t>C</t>
  </si>
  <si>
    <t>Wartość udziel.poręczeń</t>
  </si>
  <si>
    <r>
      <t xml:space="preserve"> </t>
    </r>
    <r>
      <rPr>
        <sz val="9"/>
        <rFont val="Arial CE"/>
        <family val="2"/>
      </rPr>
      <t>Wykup pap.wartościow.</t>
    </r>
  </si>
  <si>
    <t>Wynik (I-II)</t>
  </si>
  <si>
    <t>Plan.łączna kwota długu</t>
  </si>
  <si>
    <t>Dług/dochodów (%)</t>
  </si>
  <si>
    <t>VII</t>
  </si>
  <si>
    <t>Spłaty rat i ods/dochody (%)</t>
  </si>
  <si>
    <t>PROGNOZOWANA KWOTA DŁUGU GMINY NA ROK 2007 I LATA NASTĘPNE</t>
  </si>
  <si>
    <t xml:space="preserve">                                               Przewidywany stan na koniec roku</t>
  </si>
  <si>
    <t>Rodzaj zadłużenia</t>
  </si>
  <si>
    <t>Wyemitowane papiery wartościowe</t>
  </si>
  <si>
    <t>Kredyty</t>
  </si>
  <si>
    <t>Pożyczki</t>
  </si>
  <si>
    <t>Przyjęte depozyty</t>
  </si>
  <si>
    <t>Wymagalne zobowiązania</t>
  </si>
  <si>
    <t>1) jednostek budżetowych</t>
  </si>
  <si>
    <t>2) wynikające z</t>
  </si>
  <si>
    <t xml:space="preserve">    a) ustaw </t>
  </si>
  <si>
    <t xml:space="preserve">    b) orzeczeń sądu</t>
  </si>
  <si>
    <t xml:space="preserve">    c) udzielonych poręczeń</t>
  </si>
  <si>
    <t xml:space="preserve">    d) innych tytułów</t>
  </si>
  <si>
    <t>Łączna kwota długu na koniec roku budżetowego</t>
  </si>
  <si>
    <t>% udziału długu j.s.t. w dochodach na koniec roku</t>
  </si>
  <si>
    <r>
      <t xml:space="preserve">                          </t>
    </r>
    <r>
      <rPr>
        <sz val="16"/>
        <rFont val="Times New Roman"/>
        <family val="1"/>
      </rPr>
      <t xml:space="preserve">Źródła sfinansowania deficytu </t>
    </r>
  </si>
  <si>
    <r>
      <t xml:space="preserve">        </t>
    </r>
    <r>
      <rPr>
        <sz val="16"/>
        <rFont val="Times New Roman"/>
        <family val="1"/>
      </rPr>
      <t>i rozdysponowanie nadwyżki budżetowej w 2007 roku</t>
    </r>
  </si>
  <si>
    <t xml:space="preserve">Lp </t>
  </si>
  <si>
    <t>Treść</t>
  </si>
  <si>
    <t xml:space="preserve">Klasyfikacja </t>
  </si>
  <si>
    <t>PLAN  2007</t>
  </si>
  <si>
    <t>Planowane dochody</t>
  </si>
  <si>
    <t xml:space="preserve">Nadwyżka </t>
  </si>
  <si>
    <t>FINANSOWANIE (przychody- rozchody):</t>
  </si>
  <si>
    <t>Przychody ogółem:</t>
  </si>
  <si>
    <t xml:space="preserve">Kredyty </t>
  </si>
  <si>
    <t xml:space="preserve"> § 952</t>
  </si>
  <si>
    <t xml:space="preserve">Pożyczki </t>
  </si>
  <si>
    <t xml:space="preserve">Pożyczki na finansowanie zadań realizowanych z udziałem środków pochodzących z budżetu UE </t>
  </si>
  <si>
    <t xml:space="preserve"> § 903</t>
  </si>
  <si>
    <t>Spłaty pożyczek udzielonych</t>
  </si>
  <si>
    <t xml:space="preserve"> § 951</t>
  </si>
  <si>
    <t>Prywatyzacja majątku j.s.t.</t>
  </si>
  <si>
    <t>§ 944</t>
  </si>
  <si>
    <t>Nadwyżka budżetu z lat ubiegłych</t>
  </si>
  <si>
    <t>§ 957</t>
  </si>
  <si>
    <t>Obligacje skarbowe</t>
  </si>
  <si>
    <t>§911</t>
  </si>
  <si>
    <t>Inne papiery wartościowe</t>
  </si>
  <si>
    <t>§ 931</t>
  </si>
  <si>
    <t>Inne źródła (wolne środki)</t>
  </si>
  <si>
    <t>§ 955</t>
  </si>
  <si>
    <t>Rozchody ogółem:</t>
  </si>
  <si>
    <t>Spłaty kredytów</t>
  </si>
  <si>
    <t xml:space="preserve"> § 992</t>
  </si>
  <si>
    <t>Spłaty pożyczek</t>
  </si>
  <si>
    <t>§ 992</t>
  </si>
  <si>
    <t xml:space="preserve">Spłaty pożyczek otrzymanych na finansowanie zadań realizowanych z udziałem środków pochodzących z budżetu UE </t>
  </si>
  <si>
    <t>§ 963</t>
  </si>
  <si>
    <t>Udzielone pożyczki</t>
  </si>
  <si>
    <t>§ 991</t>
  </si>
  <si>
    <t xml:space="preserve">Lokaty </t>
  </si>
  <si>
    <t>§ 994</t>
  </si>
  <si>
    <t>Wykup papierów wartościowych</t>
  </si>
  <si>
    <t>§ 982</t>
  </si>
  <si>
    <t xml:space="preserve">Wykup obligacji </t>
  </si>
  <si>
    <t>§ 971</t>
  </si>
  <si>
    <t>Rozchody z tytułu innych rozliczeń</t>
  </si>
  <si>
    <t>§ 995</t>
  </si>
  <si>
    <t xml:space="preserve">  DOTACJE DLA SAMORZĄDOWYCH INSTYTUCJI KULTURY W ROKU 2007</t>
  </si>
  <si>
    <t>Nazwa instytucji</t>
  </si>
  <si>
    <t>Kwota dotacji</t>
  </si>
  <si>
    <t>KULTURA I SZTUKA</t>
  </si>
  <si>
    <t>Dotacja - instytucja kultury</t>
  </si>
  <si>
    <t>Dotacja- biblioteki</t>
  </si>
  <si>
    <t>OGÓŁEM KWOTA DOTACJI</t>
  </si>
  <si>
    <t xml:space="preserve">  WYKAZ ZADAŃ WŁASNYCH GMINY ZLECANYCH DO REALIZACJI PODMIOTOM NIE </t>
  </si>
  <si>
    <t>ZALICZANYM DO SEKTORA FINANSÓW PUBLICZNYCH I NIE DZIAŁAJĄCYCH W CELU</t>
  </si>
  <si>
    <t xml:space="preserve">                                               OSIĄGNIĘCIA ZYSKU W ROKU 2007</t>
  </si>
  <si>
    <t>Nazwa zadania</t>
  </si>
  <si>
    <t>Prowadzenie działalności kulturalno-oświatowa we wsiach Gminy Dywity</t>
  </si>
  <si>
    <t>Prowadzenie sportu masowego dzieci i młodzieży we wsiach Gminy Dywity</t>
  </si>
  <si>
    <t>Promowanie oświaty na terenie Gminy Dywity</t>
  </si>
  <si>
    <t>OGÓŁEM  KWOTA  DOTACJI</t>
  </si>
  <si>
    <t xml:space="preserve">DOTACJE DLA NIEPUBLICZNYCH PRZEDSZKOLI, SZKÓŁ I PLACÓWEK OŚWIATOWYCH </t>
  </si>
  <si>
    <t xml:space="preserve">                                                                  W ROKU 2007</t>
  </si>
  <si>
    <t>Nazwa jednostki</t>
  </si>
  <si>
    <t xml:space="preserve">  Niepubliczna Szkoła Podstawowa w Słupach</t>
  </si>
  <si>
    <t xml:space="preserve">  R A Z E M :</t>
  </si>
  <si>
    <t xml:space="preserve">                      PLAN  PRZYCHODÓW  I  WYDATKÓW</t>
  </si>
  <si>
    <t xml:space="preserve">             GMINNEGO FUNDUSZU OCHRONY ŚRODOWISKA</t>
  </si>
  <si>
    <t xml:space="preserve">                                       I  GOSPODARKI  WODNEJ</t>
  </si>
  <si>
    <t xml:space="preserve">                           W 2007 ROKU</t>
  </si>
  <si>
    <t xml:space="preserve">           </t>
  </si>
  <si>
    <t xml:space="preserve">PLAN 2007 </t>
  </si>
  <si>
    <t>Stan funduszu na początek roku, w tym:</t>
  </si>
  <si>
    <t>- środki pieniężne</t>
  </si>
  <si>
    <t>- należności</t>
  </si>
  <si>
    <t>- zobowiązania</t>
  </si>
  <si>
    <t>- materiały</t>
  </si>
  <si>
    <r>
      <t xml:space="preserve">   </t>
    </r>
    <r>
      <rPr>
        <b/>
        <sz val="12"/>
        <rFont val="Arial CE"/>
        <family val="2"/>
      </rPr>
      <t>Przychody :</t>
    </r>
  </si>
  <si>
    <t>§ 0830 - Wpływy z usług</t>
  </si>
  <si>
    <t>§ 0690 - Wpływy z różn ych opłat</t>
  </si>
  <si>
    <t>§ 2960 - Przelewy redystrybucyjne</t>
  </si>
  <si>
    <r>
      <t xml:space="preserve">   </t>
    </r>
    <r>
      <rPr>
        <b/>
        <sz val="12"/>
        <rFont val="Arial CE"/>
        <family val="2"/>
      </rPr>
      <t>Wydatki:</t>
    </r>
  </si>
  <si>
    <r>
      <t xml:space="preserve">§ 2960 - </t>
    </r>
    <r>
      <rPr>
        <sz val="10"/>
        <rFont val="Arial CE"/>
        <family val="2"/>
      </rPr>
      <t>Przelewy redystrybucyjne</t>
    </r>
  </si>
  <si>
    <r>
      <t xml:space="preserve">§ 4210 - </t>
    </r>
    <r>
      <rPr>
        <sz val="10"/>
        <rFont val="Arial CE"/>
        <family val="2"/>
      </rPr>
      <t>Zakup materiałów i wyposażenia</t>
    </r>
  </si>
  <si>
    <r>
      <t>§ 4270 -</t>
    </r>
    <r>
      <rPr>
        <sz val="10"/>
        <rFont val="Arial CE"/>
        <family val="2"/>
      </rPr>
      <t xml:space="preserve"> zakup usług remontowych</t>
    </r>
  </si>
  <si>
    <r>
      <t>§ 4300 -</t>
    </r>
    <r>
      <rPr>
        <sz val="10"/>
        <rFont val="Arial CE"/>
        <family val="2"/>
      </rPr>
      <t xml:space="preserve"> Zakup usług pozostałych </t>
    </r>
  </si>
  <si>
    <t>Wydatki majątkowe</t>
  </si>
  <si>
    <r>
      <t>§ 6260 -</t>
    </r>
    <r>
      <rPr>
        <sz val="10"/>
        <rFont val="Arial CE"/>
        <family val="2"/>
      </rPr>
      <t xml:space="preserve"> Dotacje z funduszy celowych na real. inwestycji jst.</t>
    </r>
  </si>
  <si>
    <t>Stan funduszu na koniec okresu spraw. , w tym:</t>
  </si>
  <si>
    <t>Lp</t>
  </si>
  <si>
    <t>Wyszczególnienie</t>
  </si>
  <si>
    <t>I</t>
  </si>
  <si>
    <t xml:space="preserve"> </t>
  </si>
  <si>
    <t>II</t>
  </si>
  <si>
    <t>III</t>
  </si>
  <si>
    <t>D</t>
  </si>
  <si>
    <t>IV</t>
  </si>
  <si>
    <t>A</t>
  </si>
  <si>
    <t>V</t>
  </si>
  <si>
    <t>VI</t>
  </si>
  <si>
    <t>B</t>
  </si>
  <si>
    <t>Dz</t>
  </si>
  <si>
    <t>Rozdz</t>
  </si>
  <si>
    <t>§</t>
  </si>
  <si>
    <r>
      <t xml:space="preserve"> W</t>
    </r>
    <r>
      <rPr>
        <b/>
        <sz val="12"/>
        <color indexed="8"/>
        <rFont val="Times New Roman CE"/>
        <family val="1"/>
      </rPr>
      <t>ykonanie 2006</t>
    </r>
  </si>
  <si>
    <t>PLAN 2007</t>
  </si>
  <si>
    <t>% wzrostu 2007/2006</t>
  </si>
  <si>
    <t>ROLNICTWO I ŁOWIECTWO</t>
  </si>
  <si>
    <t>O1010</t>
  </si>
  <si>
    <t>Infrastrukt. wodociąg. i sanitarna wsi</t>
  </si>
  <si>
    <t>0960</t>
  </si>
  <si>
    <t>0970</t>
  </si>
  <si>
    <t>Wpływy z różnych dochodów - współfinansowanie budowy kanalizacji</t>
  </si>
  <si>
    <t>w tym współfinansowanie przez mieszkańców budowy kanalizacji w Różnowie</t>
  </si>
  <si>
    <t>Współfinansowanie wodociągu w Nowych Włókach</t>
  </si>
  <si>
    <t>Budowa sieci wodociągowej w Dąbrówce W. - kolonia</t>
  </si>
  <si>
    <t>Środki na dofinansowanie własnych inwestycji gmin pozyskane z innych źródeł – stacja Sętal i Gradki</t>
  </si>
  <si>
    <t>Dotacja z Powiatowego  Funduszu Ochrony Środowiska na budowę oczyszczalni ścieków przy SP w Tuławkach</t>
  </si>
  <si>
    <t>Dotacja z Gminnego  Funduszu Ochrony Środowiska na budowę  wodociągu w Nowych Włókach i Dąbrówce Wielkiej</t>
  </si>
  <si>
    <t>01095</t>
  </si>
  <si>
    <t>Pozostała działalność</t>
  </si>
  <si>
    <t>Różne opłaty i składki</t>
  </si>
  <si>
    <t>O20</t>
  </si>
  <si>
    <t>LEŚNICTWO</t>
  </si>
  <si>
    <t>O2001</t>
  </si>
  <si>
    <t>Gospodarka leśna</t>
  </si>
  <si>
    <t>0750</t>
  </si>
  <si>
    <t>Dochody z najmu lub dzierżawy składników majątkowych</t>
  </si>
  <si>
    <t>WYTWARZANIE I ZAOPAT. W WODĘ</t>
  </si>
  <si>
    <t>Dostarczanie wody</t>
  </si>
  <si>
    <t>092</t>
  </si>
  <si>
    <t>Odsetki</t>
  </si>
  <si>
    <t>Wpływy z należności za wodę</t>
  </si>
  <si>
    <t>TRANSPORT   I ŁĄCZNOŚĆ</t>
  </si>
  <si>
    <t>Drogi publiczne powiatowe</t>
  </si>
  <si>
    <t>Dotacja na utrzymanie dróg powiatowych na terenie gminy Dywity</t>
  </si>
  <si>
    <t>- Dotacja z Powiatu na budowę chodnika w Gadach</t>
  </si>
  <si>
    <t>Dotacje celowe otrzymane z powiatu na inwestycje realizowane na podstawie porozumień</t>
  </si>
  <si>
    <t>Drogi publiczne gminne</t>
  </si>
  <si>
    <t>Dotacje otrzymane z funduszy celowych na dofinansowanie inwestycji</t>
  </si>
  <si>
    <t>Dotacje otrzymane z funduszy celowych na dofinansowanie inwestycji  /FOGR/</t>
  </si>
  <si>
    <t xml:space="preserve">- utwardzenie nawierzchni drogi  </t>
  </si>
  <si>
    <t>GOSPODARKA MIESZKANIOWA</t>
  </si>
  <si>
    <t>Gospodarka gruntami i nieruchomościami</t>
  </si>
  <si>
    <t>0470</t>
  </si>
  <si>
    <t>Wpływy z tytułu wieczystego użytkowania</t>
  </si>
  <si>
    <t>0690</t>
  </si>
  <si>
    <t>Wpływy z opłat za zezw.na podłączenia do gminnych sieci wodociągowych i kanalizacyjnych</t>
  </si>
  <si>
    <t>Dochody z najmu i dzierżawy składników majątkowych</t>
  </si>
  <si>
    <t>0760</t>
  </si>
  <si>
    <t>Wpływy z tytułu przekształ. prawa użyt. wieczystego w prawo własności</t>
  </si>
  <si>
    <t>0770</t>
  </si>
  <si>
    <t>Wpłaty z tytułu odpłatnego nabycia prawa własności nieruchomości</t>
  </si>
  <si>
    <t>0920</t>
  </si>
  <si>
    <t>ADMINISTRACJA PUBLICZNA</t>
  </si>
  <si>
    <t>Urzędy wojewódzkie</t>
  </si>
  <si>
    <t>Dotacja na zadania zlecone</t>
  </si>
  <si>
    <t>Dochody budżetu państwa na zadania zlecone jst</t>
  </si>
  <si>
    <t>Urzędy gmin</t>
  </si>
  <si>
    <t>Różne opłaty</t>
  </si>
  <si>
    <t>Wpływy z usług</t>
  </si>
  <si>
    <t>Środki na dofinansowanie własnych inwestycji gmin pozyskane z innych źródeł – GCI w Tuławkach</t>
  </si>
  <si>
    <t>Środki na dofinansowanie własnych inwestycji gmin pozyskane z innych źródeł – sala katechetyczna</t>
  </si>
  <si>
    <t>Przebudowa głównego wejścia do UG – likwidacja barier architektonicznych</t>
  </si>
  <si>
    <t>Środki pochodzące z budżetu Unii Europ.”Szkolenie Pilotażowe”.</t>
  </si>
  <si>
    <t xml:space="preserve">URZĘDY NACZELNYCH ORG. WŁADZY </t>
  </si>
  <si>
    <t>Krajowe Biuro Wyborcze</t>
  </si>
  <si>
    <t>Wybory do Rad Gmin,Rad Pow.Sejm.Woj.</t>
  </si>
  <si>
    <t>Dotacje na zadania zlecone</t>
  </si>
  <si>
    <t>OBRONA NARODOWA</t>
  </si>
  <si>
    <t>Pozostałe wydatki obronne</t>
  </si>
  <si>
    <t>Dotacje na zadania realizowane na podstawie porozumień</t>
  </si>
  <si>
    <t>BZPIECZEŃSTWO PUBLICZNE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</si>
</sst>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0"/>
    <numFmt numFmtId="165" formatCode="#,##0.00000000000"/>
    <numFmt numFmtId="166" formatCode="#,##0.00%"/>
  </numFmts>
  <fonts count="123">
    <font>
      <sz val="12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8"/>
      <name val="Times New Roman CE"/>
      <family val="1"/>
    </font>
    <font>
      <b/>
      <sz val="14"/>
      <color indexed="8"/>
      <name val="Times New Roman CE"/>
      <family val="1"/>
    </font>
    <font>
      <sz val="14"/>
      <name val="Times New Roman CE"/>
      <family val="1"/>
    </font>
    <font>
      <sz val="11"/>
      <name val="Arial CE"/>
      <family val="2"/>
    </font>
    <font>
      <sz val="14"/>
      <name val="Arial CE"/>
      <family val="2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 CE"/>
      <family val="2"/>
    </font>
    <font>
      <sz val="12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1"/>
      <color indexed="8"/>
      <name val="Times New Roman CE"/>
      <family val="1"/>
    </font>
    <font>
      <sz val="14"/>
      <color indexed="8"/>
      <name val="Times New Roman CE"/>
      <family val="1"/>
    </font>
    <font>
      <b/>
      <sz val="10"/>
      <color indexed="8"/>
      <name val="Lucida Sans Unicode"/>
      <family val="2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b/>
      <sz val="16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u val="single"/>
      <sz val="12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Times New Roman"/>
      <family val="1"/>
    </font>
    <font>
      <sz val="15"/>
      <name val="Times New Roman CE"/>
      <family val="1"/>
    </font>
    <font>
      <b/>
      <sz val="12"/>
      <name val="Times New Roman CE"/>
      <family val="1"/>
    </font>
    <font>
      <sz val="9"/>
      <name val="Arial CE"/>
      <family val="2"/>
    </font>
    <font>
      <b/>
      <sz val="12"/>
      <name val="Arial CE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0"/>
      <name val="Arial CE"/>
      <family val="2"/>
    </font>
    <font>
      <b/>
      <sz val="13"/>
      <name val="Times New Roman CE"/>
      <family val="1"/>
    </font>
    <font>
      <b/>
      <u val="single"/>
      <sz val="11"/>
      <name val="Times New Roman"/>
      <family val="1"/>
    </font>
    <font>
      <sz val="16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9"/>
      <color indexed="8"/>
      <name val="Arial CE"/>
      <family val="2"/>
    </font>
    <font>
      <sz val="9"/>
      <color indexed="8"/>
      <name val="Times New Roman CE"/>
      <family val="1"/>
    </font>
    <font>
      <sz val="16"/>
      <color indexed="8"/>
      <name val="Times New Roman CE"/>
      <family val="1"/>
    </font>
    <font>
      <sz val="12"/>
      <name val="Lucida Sans Unicode"/>
      <family val="2"/>
    </font>
    <font>
      <sz val="10"/>
      <name val="Lucida Sans Unicode"/>
      <family val="2"/>
    </font>
    <font>
      <u val="single"/>
      <sz val="11"/>
      <name val="Arial CE"/>
      <family val="2"/>
    </font>
    <font>
      <b/>
      <sz val="10"/>
      <name val="Arial"/>
      <family val="2"/>
    </font>
    <font>
      <b/>
      <sz val="13"/>
      <name val="Arial CE"/>
      <family val="2"/>
    </font>
    <font>
      <sz val="10"/>
      <name val="Times New Roman CE"/>
      <family val="1"/>
    </font>
    <font>
      <b/>
      <sz val="13"/>
      <name val="Times New Roman"/>
      <family val="1"/>
    </font>
    <font>
      <sz val="9"/>
      <name val="Arial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u val="single"/>
      <sz val="12"/>
      <name val="Arial CE"/>
      <family val="2"/>
    </font>
    <font>
      <sz val="11"/>
      <name val="Lucida Sans Unicode"/>
      <family val="2"/>
    </font>
    <font>
      <b/>
      <sz val="9"/>
      <name val="Times New Roman"/>
      <family val="1"/>
    </font>
    <font>
      <sz val="9"/>
      <name val="Lucida Sans Unicode"/>
      <family val="2"/>
    </font>
    <font>
      <b/>
      <sz val="10"/>
      <name val="Lucida Sans Unicode"/>
      <family val="2"/>
    </font>
    <font>
      <b/>
      <sz val="9"/>
      <name val="Arial CE"/>
      <family val="2"/>
    </font>
    <font>
      <b/>
      <sz val="15"/>
      <name val="Times New Roman CE"/>
      <family val="1"/>
    </font>
    <font>
      <b/>
      <sz val="14"/>
      <name val="Lucida Sans Unicode"/>
      <family val="2"/>
    </font>
    <font>
      <sz val="15"/>
      <name val="Arial CE"/>
      <family val="2"/>
    </font>
    <font>
      <u val="single"/>
      <sz val="15"/>
      <name val="Arial CE"/>
      <family val="2"/>
    </font>
    <font>
      <b/>
      <sz val="15"/>
      <name val="Times New Roman"/>
      <family val="1"/>
    </font>
    <font>
      <u val="single"/>
      <sz val="12"/>
      <name val="Arial CE"/>
      <family val="2"/>
    </font>
    <font>
      <sz val="11"/>
      <name val="Times New Roman"/>
      <family val="1"/>
    </font>
    <font>
      <sz val="16"/>
      <name val="Arial CE"/>
      <family val="2"/>
    </font>
    <font>
      <sz val="15"/>
      <name val="Times New Roman"/>
      <family val="1"/>
    </font>
    <font>
      <sz val="6"/>
      <name val="Arial CE"/>
      <family val="2"/>
    </font>
    <font>
      <b/>
      <u val="single"/>
      <sz val="9"/>
      <name val="Arial CE"/>
      <family val="2"/>
    </font>
    <font>
      <b/>
      <i/>
      <sz val="11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sz val="10.5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Lucida Sans Unicode"/>
      <family val="2"/>
    </font>
    <font>
      <sz val="10.5"/>
      <name val="Arial CE"/>
      <family val="2"/>
    </font>
    <font>
      <sz val="16"/>
      <name val="Lucida Sans Unicode"/>
      <family val="2"/>
    </font>
    <font>
      <b/>
      <u val="single"/>
      <sz val="14"/>
      <name val="Arial CE"/>
      <family val="2"/>
    </font>
    <font>
      <b/>
      <u val="single"/>
      <sz val="14"/>
      <name val="Times New Roman"/>
      <family val="1"/>
    </font>
    <font>
      <sz val="18"/>
      <color indexed="8"/>
      <name val="Times New Roman CE"/>
      <family val="1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1" fillId="0" borderId="3" applyNumberFormat="0" applyFill="0" applyAlignment="0" applyProtection="0"/>
    <xf numFmtId="0" fontId="112" fillId="29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2" fillId="0" borderId="0">
      <alignment/>
      <protection/>
    </xf>
    <xf numFmtId="0" fontId="117" fillId="27" borderId="1" applyNumberFormat="0" applyAlignment="0" applyProtection="0"/>
    <xf numFmtId="9" fontId="1" fillId="0" borderId="0" applyFill="0" applyBorder="0" applyAlignment="0" applyProtection="0"/>
    <xf numFmtId="0" fontId="118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2" fillId="32" borderId="0" applyNumberFormat="0" applyBorder="0" applyAlignment="0" applyProtection="0"/>
  </cellStyleXfs>
  <cellXfs count="1063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0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10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10" fontId="6" fillId="0" borderId="14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0" fontId="0" fillId="0" borderId="23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10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3" fontId="17" fillId="33" borderId="27" xfId="0" applyNumberFormat="1" applyFont="1" applyFill="1" applyBorder="1" applyAlignment="1">
      <alignment horizontal="center" vertical="center" wrapText="1"/>
    </xf>
    <xf numFmtId="3" fontId="15" fillId="33" borderId="27" xfId="0" applyNumberFormat="1" applyFont="1" applyFill="1" applyBorder="1" applyAlignment="1">
      <alignment horizontal="center" vertical="center" wrapText="1"/>
    </xf>
    <xf numFmtId="10" fontId="18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left" vertical="center" wrapText="1"/>
    </xf>
    <xf numFmtId="3" fontId="16" fillId="35" borderId="27" xfId="0" applyNumberFormat="1" applyFont="1" applyFill="1" applyBorder="1" applyAlignment="1">
      <alignment horizontal="right" vertical="center" wrapText="1"/>
    </xf>
    <xf numFmtId="10" fontId="15" fillId="35" borderId="28" xfId="0" applyNumberFormat="1" applyFont="1" applyFill="1" applyBorder="1" applyAlignment="1">
      <alignment horizontal="right" vertical="center" wrapText="1"/>
    </xf>
    <xf numFmtId="0" fontId="4" fillId="35" borderId="29" xfId="0" applyFont="1" applyFill="1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/>
    </xf>
    <xf numFmtId="10" fontId="6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10" fontId="6" fillId="0" borderId="16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right" vertical="center"/>
    </xf>
    <xf numFmtId="3" fontId="26" fillId="0" borderId="32" xfId="0" applyNumberFormat="1" applyFont="1" applyBorder="1" applyAlignment="1">
      <alignment horizontal="right" vertical="center"/>
    </xf>
    <xf numFmtId="10" fontId="6" fillId="0" borderId="32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10" fontId="6" fillId="0" borderId="19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3" fontId="26" fillId="0" borderId="19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3" fontId="28" fillId="0" borderId="23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10" fontId="6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30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10" fontId="6" fillId="0" borderId="35" xfId="0" applyNumberFormat="1" applyFont="1" applyBorder="1" applyAlignment="1">
      <alignment horizontal="right" vertical="center" wrapText="1"/>
    </xf>
    <xf numFmtId="10" fontId="6" fillId="0" borderId="19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10" fontId="0" fillId="0" borderId="3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3" fontId="5" fillId="0" borderId="40" xfId="0" applyNumberFormat="1" applyFont="1" applyBorder="1" applyAlignment="1">
      <alignment horizontal="right" vertical="center"/>
    </xf>
    <xf numFmtId="10" fontId="6" fillId="0" borderId="23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10" fontId="0" fillId="0" borderId="4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 wrapText="1"/>
    </xf>
    <xf numFmtId="10" fontId="0" fillId="0" borderId="19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10" fontId="6" fillId="0" borderId="30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3" fontId="26" fillId="0" borderId="20" xfId="0" applyNumberFormat="1" applyFont="1" applyBorder="1" applyAlignment="1">
      <alignment horizontal="right" vertical="center" wrapText="1"/>
    </xf>
    <xf numFmtId="3" fontId="26" fillId="0" borderId="30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30" fillId="0" borderId="23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horizontal="right" vertical="center" wrapText="1"/>
    </xf>
    <xf numFmtId="3" fontId="26" fillId="0" borderId="35" xfId="0" applyNumberFormat="1" applyFont="1" applyBorder="1" applyAlignment="1">
      <alignment horizontal="right" vertical="center" wrapText="1"/>
    </xf>
    <xf numFmtId="0" fontId="30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3" fontId="6" fillId="0" borderId="35" xfId="0" applyNumberFormat="1" applyFont="1" applyBorder="1" applyAlignment="1">
      <alignment horizontal="right" vertical="center"/>
    </xf>
    <xf numFmtId="10" fontId="6" fillId="0" borderId="35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3" fontId="26" fillId="0" borderId="2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3" fontId="33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0" fontId="30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3" fontId="6" fillId="0" borderId="25" xfId="0" applyNumberFormat="1" applyFont="1" applyBorder="1" applyAlignment="1">
      <alignment horizontal="right" vertical="center"/>
    </xf>
    <xf numFmtId="10" fontId="6" fillId="0" borderId="25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3" fontId="33" fillId="0" borderId="20" xfId="0" applyNumberFormat="1" applyFont="1" applyBorder="1" applyAlignment="1">
      <alignment horizontal="right" vertical="center"/>
    </xf>
    <xf numFmtId="3" fontId="33" fillId="0" borderId="30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3" fontId="6" fillId="0" borderId="42" xfId="0" applyNumberFormat="1" applyFont="1" applyBorder="1" applyAlignment="1">
      <alignment horizontal="right" vertical="center"/>
    </xf>
    <xf numFmtId="0" fontId="25" fillId="0" borderId="2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3" fontId="29" fillId="0" borderId="1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23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vertical="center" wrapText="1"/>
    </xf>
    <xf numFmtId="3" fontId="33" fillId="0" borderId="14" xfId="0" applyNumberFormat="1" applyFont="1" applyBorder="1" applyAlignment="1">
      <alignment horizontal="right" vertical="center"/>
    </xf>
    <xf numFmtId="3" fontId="33" fillId="0" borderId="16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0" fontId="6" fillId="0" borderId="43" xfId="0" applyNumberFormat="1" applyFont="1" applyBorder="1" applyAlignment="1">
      <alignment horizontal="right" vertical="center"/>
    </xf>
    <xf numFmtId="10" fontId="6" fillId="0" borderId="31" xfId="0" applyNumberFormat="1" applyFont="1" applyBorder="1" applyAlignment="1">
      <alignment horizontal="right" vertical="center"/>
    </xf>
    <xf numFmtId="0" fontId="6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vertical="center" wrapText="1"/>
    </xf>
    <xf numFmtId="3" fontId="24" fillId="35" borderId="14" xfId="0" applyNumberFormat="1" applyFont="1" applyFill="1" applyBorder="1" applyAlignment="1">
      <alignment vertical="center" wrapText="1"/>
    </xf>
    <xf numFmtId="3" fontId="6" fillId="35" borderId="14" xfId="0" applyNumberFormat="1" applyFont="1" applyFill="1" applyBorder="1" applyAlignment="1">
      <alignment horizontal="right" vertical="center"/>
    </xf>
    <xf numFmtId="3" fontId="6" fillId="35" borderId="16" xfId="0" applyNumberFormat="1" applyFont="1" applyFill="1" applyBorder="1" applyAlignment="1">
      <alignment horizontal="right" vertical="center"/>
    </xf>
    <xf numFmtId="10" fontId="6" fillId="35" borderId="16" xfId="0" applyNumberFormat="1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3" fontId="26" fillId="0" borderId="35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right" vertical="center"/>
    </xf>
    <xf numFmtId="10" fontId="24" fillId="0" borderId="22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vertical="center"/>
    </xf>
    <xf numFmtId="3" fontId="38" fillId="0" borderId="3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vertical="center"/>
    </xf>
    <xf numFmtId="0" fontId="34" fillId="0" borderId="19" xfId="0" applyFont="1" applyBorder="1" applyAlignment="1">
      <alignment vertical="center" wrapText="1"/>
    </xf>
    <xf numFmtId="3" fontId="33" fillId="0" borderId="19" xfId="0" applyNumberFormat="1" applyFont="1" applyBorder="1" applyAlignment="1">
      <alignment horizontal="right" vertical="center"/>
    </xf>
    <xf numFmtId="0" fontId="40" fillId="34" borderId="27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left" vertical="center" wrapText="1"/>
    </xf>
    <xf numFmtId="3" fontId="5" fillId="34" borderId="27" xfId="0" applyNumberFormat="1" applyFont="1" applyFill="1" applyBorder="1" applyAlignment="1">
      <alignment horizontal="right" vertical="center"/>
    </xf>
    <xf numFmtId="10" fontId="6" fillId="34" borderId="28" xfId="0" applyNumberFormat="1" applyFont="1" applyFill="1" applyBorder="1" applyAlignment="1">
      <alignment horizontal="right" vertical="center"/>
    </xf>
    <xf numFmtId="0" fontId="0" fillId="34" borderId="29" xfId="0" applyFont="1" applyFill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30" fillId="0" borderId="4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30" fillId="0" borderId="38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10" fontId="0" fillId="0" borderId="20" xfId="0" applyNumberFormat="1" applyFont="1" applyBorder="1" applyAlignment="1">
      <alignment horizontal="right" vertical="center"/>
    </xf>
    <xf numFmtId="0" fontId="3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10" fontId="15" fillId="33" borderId="27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0" fontId="1" fillId="0" borderId="31" xfId="0" applyNumberFormat="1" applyFont="1" applyBorder="1" applyAlignment="1">
      <alignment vertical="center"/>
    </xf>
    <xf numFmtId="10" fontId="1" fillId="0" borderId="2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10" fontId="1" fillId="35" borderId="20" xfId="0" applyNumberFormat="1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vertical="center"/>
    </xf>
    <xf numFmtId="10" fontId="1" fillId="0" borderId="20" xfId="0" applyNumberFormat="1" applyFont="1" applyBorder="1" applyAlignment="1">
      <alignment horizontal="right" vertical="center"/>
    </xf>
    <xf numFmtId="0" fontId="6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left" vertical="center" wrapText="1"/>
    </xf>
    <xf numFmtId="3" fontId="6" fillId="35" borderId="14" xfId="0" applyNumberFormat="1" applyFont="1" applyFill="1" applyBorder="1" applyAlignment="1">
      <alignment horizontal="right" vertical="center" wrapText="1"/>
    </xf>
    <xf numFmtId="10" fontId="1" fillId="35" borderId="14" xfId="0" applyNumberFormat="1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vertical="center" wrapText="1"/>
    </xf>
    <xf numFmtId="10" fontId="1" fillId="0" borderId="14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3" fontId="6" fillId="35" borderId="20" xfId="0" applyNumberFormat="1" applyFont="1" applyFill="1" applyBorder="1" applyAlignment="1">
      <alignment horizontal="right" vertical="center" wrapText="1"/>
    </xf>
    <xf numFmtId="0" fontId="30" fillId="0" borderId="14" xfId="0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/>
    </xf>
    <xf numFmtId="10" fontId="1" fillId="0" borderId="20" xfId="0" applyNumberFormat="1" applyFont="1" applyBorder="1" applyAlignment="1">
      <alignment horizontal="right" vertical="center" wrapText="1"/>
    </xf>
    <xf numFmtId="10" fontId="1" fillId="0" borderId="19" xfId="0" applyNumberFormat="1" applyFont="1" applyBorder="1" applyAlignment="1">
      <alignment horizontal="right" vertical="center" wrapText="1"/>
    </xf>
    <xf numFmtId="0" fontId="34" fillId="0" borderId="19" xfId="0" applyFont="1" applyBorder="1" applyAlignment="1">
      <alignment horizontal="left" vertical="center" wrapText="1"/>
    </xf>
    <xf numFmtId="10" fontId="1" fillId="0" borderId="31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center" vertical="center"/>
    </xf>
    <xf numFmtId="10" fontId="1" fillId="0" borderId="2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10" fontId="1" fillId="0" borderId="34" xfId="0" applyNumberFormat="1" applyFont="1" applyBorder="1" applyAlignment="1">
      <alignment horizontal="right" vertical="center" wrapText="1"/>
    </xf>
    <xf numFmtId="0" fontId="24" fillId="35" borderId="20" xfId="0" applyFont="1" applyFill="1" applyBorder="1" applyAlignment="1">
      <alignment horizontal="left" vertical="center" wrapText="1"/>
    </xf>
    <xf numFmtId="0" fontId="45" fillId="35" borderId="14" xfId="0" applyFont="1" applyFill="1" applyBorder="1" applyAlignment="1">
      <alignment vertical="center"/>
    </xf>
    <xf numFmtId="10" fontId="1" fillId="35" borderId="20" xfId="0" applyNumberFormat="1" applyFont="1" applyFill="1" applyBorder="1" applyAlignment="1">
      <alignment horizontal="right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25" fillId="35" borderId="20" xfId="0" applyFont="1" applyFill="1" applyBorder="1" applyAlignment="1">
      <alignment horizontal="left" vertical="center" wrapText="1"/>
    </xf>
    <xf numFmtId="3" fontId="26" fillId="35" borderId="20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left" vertical="center" wrapText="1"/>
    </xf>
    <xf numFmtId="3" fontId="6" fillId="35" borderId="17" xfId="0" applyNumberFormat="1" applyFont="1" applyFill="1" applyBorder="1" applyAlignment="1">
      <alignment horizontal="right" vertical="center" wrapText="1"/>
    </xf>
    <xf numFmtId="10" fontId="1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vertical="center"/>
    </xf>
    <xf numFmtId="0" fontId="6" fillId="35" borderId="1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left" vertical="center" wrapText="1"/>
    </xf>
    <xf numFmtId="3" fontId="6" fillId="35" borderId="19" xfId="0" applyNumberFormat="1" applyFont="1" applyFill="1" applyBorder="1" applyAlignment="1">
      <alignment horizontal="right" vertical="center" wrapText="1"/>
    </xf>
    <xf numFmtId="10" fontId="1" fillId="35" borderId="19" xfId="0" applyNumberFormat="1" applyFont="1" applyFill="1" applyBorder="1" applyAlignment="1">
      <alignment horizontal="right" vertical="center" wrapText="1"/>
    </xf>
    <xf numFmtId="0" fontId="6" fillId="35" borderId="19" xfId="0" applyFont="1" applyFill="1" applyBorder="1" applyAlignment="1">
      <alignment vertical="center"/>
    </xf>
    <xf numFmtId="3" fontId="14" fillId="0" borderId="23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 wrapText="1"/>
    </xf>
    <xf numFmtId="3" fontId="33" fillId="0" borderId="23" xfId="0" applyNumberFormat="1" applyFont="1" applyBorder="1" applyAlignment="1">
      <alignment horizontal="right" vertical="center" wrapText="1"/>
    </xf>
    <xf numFmtId="10" fontId="1" fillId="0" borderId="23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3" fontId="33" fillId="0" borderId="34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9" fillId="35" borderId="14" xfId="0" applyFont="1" applyFill="1" applyBorder="1" applyAlignment="1">
      <alignment vertical="center" wrapText="1"/>
    </xf>
    <xf numFmtId="0" fontId="9" fillId="35" borderId="19" xfId="0" applyFont="1" applyFill="1" applyBorder="1" applyAlignment="1">
      <alignment vertical="center" wrapText="1"/>
    </xf>
    <xf numFmtId="0" fontId="24" fillId="35" borderId="19" xfId="0" applyFont="1" applyFill="1" applyBorder="1" applyAlignment="1">
      <alignment vertical="center" wrapText="1"/>
    </xf>
    <xf numFmtId="3" fontId="5" fillId="0" borderId="31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3" fontId="33" fillId="0" borderId="19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3" fontId="12" fillId="0" borderId="3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10" fontId="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0" fontId="9" fillId="35" borderId="20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/>
    </xf>
    <xf numFmtId="0" fontId="23" fillId="35" borderId="20" xfId="0" applyFont="1" applyFill="1" applyBorder="1" applyAlignment="1">
      <alignment horizontal="left" vertical="center" wrapText="1"/>
    </xf>
    <xf numFmtId="3" fontId="5" fillId="35" borderId="20" xfId="0" applyNumberFormat="1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vertical="center"/>
    </xf>
    <xf numFmtId="0" fontId="25" fillId="35" borderId="17" xfId="0" applyFont="1" applyFill="1" applyBorder="1" applyAlignment="1">
      <alignment horizontal="left" vertical="center" wrapText="1"/>
    </xf>
    <xf numFmtId="3" fontId="26" fillId="35" borderId="17" xfId="0" applyNumberFormat="1" applyFont="1" applyFill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3" fontId="29" fillId="34" borderId="27" xfId="0" applyNumberFormat="1" applyFont="1" applyFill="1" applyBorder="1" applyAlignment="1">
      <alignment horizontal="right" vertical="center"/>
    </xf>
    <xf numFmtId="10" fontId="46" fillId="34" borderId="27" xfId="0" applyNumberFormat="1" applyFont="1" applyFill="1" applyBorder="1" applyAlignment="1">
      <alignment vertical="center"/>
    </xf>
    <xf numFmtId="0" fontId="31" fillId="34" borderId="29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0" fillId="0" borderId="4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0" fontId="24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40" xfId="0" applyBorder="1" applyAlignment="1">
      <alignment/>
    </xf>
    <xf numFmtId="0" fontId="24" fillId="0" borderId="14" xfId="0" applyFont="1" applyBorder="1" applyAlignment="1">
      <alignment/>
    </xf>
    <xf numFmtId="3" fontId="12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66" fontId="24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0" fillId="0" borderId="38" xfId="0" applyBorder="1" applyAlignment="1">
      <alignment/>
    </xf>
    <xf numFmtId="3" fontId="48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31" fillId="0" borderId="2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6" fillId="0" borderId="23" xfId="0" applyFont="1" applyBorder="1" applyAlignment="1">
      <alignment vertical="top"/>
    </xf>
    <xf numFmtId="0" fontId="6" fillId="0" borderId="23" xfId="0" applyFont="1" applyBorder="1" applyAlignment="1">
      <alignment horizontal="left" vertical="top"/>
    </xf>
    <xf numFmtId="0" fontId="6" fillId="35" borderId="23" xfId="0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3" xfId="0" applyFont="1" applyBorder="1" applyAlignment="1">
      <alignment horizontal="left" vertical="top"/>
    </xf>
    <xf numFmtId="0" fontId="0" fillId="35" borderId="23" xfId="0" applyFont="1" applyFill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36" borderId="31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vertical="center"/>
    </xf>
    <xf numFmtId="0" fontId="0" fillId="36" borderId="31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3" fontId="19" fillId="36" borderId="23" xfId="0" applyNumberFormat="1" applyFont="1" applyFill="1" applyBorder="1" applyAlignment="1">
      <alignment horizontal="center" vertical="center" wrapText="1"/>
    </xf>
    <xf numFmtId="0" fontId="0" fillId="36" borderId="36" xfId="0" applyFill="1" applyBorder="1" applyAlignment="1">
      <alignment/>
    </xf>
    <xf numFmtId="0" fontId="4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33" fillId="0" borderId="31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4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3" fontId="13" fillId="0" borderId="23" xfId="0" applyNumberFormat="1" applyFont="1" applyBorder="1" applyAlignment="1">
      <alignment horizontal="right" vertical="center"/>
    </xf>
    <xf numFmtId="10" fontId="31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48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3" fontId="51" fillId="0" borderId="21" xfId="0" applyNumberFormat="1" applyFont="1" applyBorder="1" applyAlignment="1">
      <alignment horizontal="right" vertical="center"/>
    </xf>
    <xf numFmtId="3" fontId="51" fillId="0" borderId="38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/>
    </xf>
    <xf numFmtId="3" fontId="51" fillId="0" borderId="20" xfId="0" applyNumberFormat="1" applyFont="1" applyBorder="1" applyAlignment="1">
      <alignment horizontal="right" vertical="center"/>
    </xf>
    <xf numFmtId="10" fontId="31" fillId="0" borderId="45" xfId="0" applyNumberFormat="1" applyFont="1" applyBorder="1" applyAlignment="1">
      <alignment vertical="center"/>
    </xf>
    <xf numFmtId="10" fontId="0" fillId="0" borderId="45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0" fontId="0" fillId="0" borderId="45" xfId="0" applyNumberFormat="1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3" fontId="13" fillId="0" borderId="36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 vertical="center"/>
    </xf>
    <xf numFmtId="10" fontId="0" fillId="0" borderId="47" xfId="0" applyNumberFormat="1" applyFont="1" applyBorder="1" applyAlignment="1">
      <alignment vertical="center"/>
    </xf>
    <xf numFmtId="10" fontId="0" fillId="0" borderId="47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center" vertical="center"/>
    </xf>
    <xf numFmtId="3" fontId="33" fillId="0" borderId="23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33" xfId="0" applyFont="1" applyBorder="1" applyAlignment="1">
      <alignment/>
    </xf>
    <xf numFmtId="3" fontId="13" fillId="0" borderId="33" xfId="0" applyNumberFormat="1" applyFont="1" applyBorder="1" applyAlignment="1">
      <alignment/>
    </xf>
    <xf numFmtId="10" fontId="0" fillId="0" borderId="48" xfId="0" applyNumberFormat="1" applyFont="1" applyBorder="1" applyAlignment="1">
      <alignment vertical="center"/>
    </xf>
    <xf numFmtId="10" fontId="0" fillId="0" borderId="48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35" borderId="12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10" fontId="0" fillId="0" borderId="50" xfId="0" applyNumberFormat="1" applyFont="1" applyBorder="1" applyAlignment="1">
      <alignment vertical="center"/>
    </xf>
    <xf numFmtId="10" fontId="0" fillId="0" borderId="50" xfId="0" applyNumberFormat="1" applyFont="1" applyBorder="1" applyAlignment="1">
      <alignment horizontal="right" vertical="center" wrapText="1"/>
    </xf>
    <xf numFmtId="0" fontId="6" fillId="35" borderId="19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right" vertical="center"/>
    </xf>
    <xf numFmtId="3" fontId="51" fillId="0" borderId="40" xfId="0" applyNumberFormat="1" applyFont="1" applyBorder="1" applyAlignment="1">
      <alignment horizontal="right" vertical="center"/>
    </xf>
    <xf numFmtId="3" fontId="51" fillId="0" borderId="2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 vertical="center" wrapText="1"/>
    </xf>
    <xf numFmtId="3" fontId="33" fillId="37" borderId="12" xfId="0" applyNumberFormat="1" applyFont="1" applyFill="1" applyBorder="1" applyAlignment="1">
      <alignment horizontal="right" vertical="center"/>
    </xf>
    <xf numFmtId="3" fontId="13" fillId="37" borderId="29" xfId="0" applyNumberFormat="1" applyFont="1" applyFill="1" applyBorder="1" applyAlignment="1">
      <alignment horizontal="right" vertical="center"/>
    </xf>
    <xf numFmtId="3" fontId="13" fillId="37" borderId="26" xfId="0" applyNumberFormat="1" applyFont="1" applyFill="1" applyBorder="1" applyAlignment="1">
      <alignment horizontal="right" vertical="center"/>
    </xf>
    <xf numFmtId="3" fontId="13" fillId="37" borderId="29" xfId="0" applyNumberFormat="1" applyFont="1" applyFill="1" applyBorder="1" applyAlignment="1">
      <alignment/>
    </xf>
    <xf numFmtId="3" fontId="13" fillId="37" borderId="27" xfId="0" applyNumberFormat="1" applyFont="1" applyFill="1" applyBorder="1" applyAlignment="1">
      <alignment horizontal="right" vertical="center"/>
    </xf>
    <xf numFmtId="10" fontId="31" fillId="37" borderId="51" xfId="0" applyNumberFormat="1" applyFont="1" applyFill="1" applyBorder="1" applyAlignment="1">
      <alignment vertical="center"/>
    </xf>
    <xf numFmtId="10" fontId="0" fillId="37" borderId="51" xfId="0" applyNumberFormat="1" applyFont="1" applyFill="1" applyBorder="1" applyAlignment="1">
      <alignment horizontal="right" vertical="center" wrapText="1"/>
    </xf>
    <xf numFmtId="0" fontId="31" fillId="37" borderId="29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10" fontId="31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vertical="top"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55" fillId="35" borderId="0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56" fillId="0" borderId="20" xfId="0" applyFont="1" applyBorder="1" applyAlignment="1">
      <alignment horizontal="left" vertical="center" wrapText="1"/>
    </xf>
    <xf numFmtId="3" fontId="26" fillId="0" borderId="42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left" vertical="center" wrapText="1"/>
    </xf>
    <xf numFmtId="0" fontId="0" fillId="36" borderId="55" xfId="0" applyFill="1" applyBorder="1" applyAlignment="1">
      <alignment/>
    </xf>
    <xf numFmtId="0" fontId="3" fillId="36" borderId="29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center" vertical="center" wrapText="1"/>
    </xf>
    <xf numFmtId="3" fontId="16" fillId="36" borderId="34" xfId="0" applyNumberFormat="1" applyFont="1" applyFill="1" applyBorder="1" applyAlignment="1">
      <alignment horizontal="right" vertical="center" wrapText="1"/>
    </xf>
    <xf numFmtId="3" fontId="16" fillId="36" borderId="56" xfId="0" applyNumberFormat="1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right" vertical="center"/>
    </xf>
    <xf numFmtId="1" fontId="0" fillId="0" borderId="23" xfId="0" applyNumberFormat="1" applyFont="1" applyBorder="1" applyAlignment="1">
      <alignment vertical="center"/>
    </xf>
    <xf numFmtId="1" fontId="30" fillId="0" borderId="23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" fontId="3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justify"/>
    </xf>
    <xf numFmtId="0" fontId="0" fillId="0" borderId="36" xfId="0" applyFont="1" applyBorder="1" applyAlignment="1">
      <alignment horizontal="right" vertical="top"/>
    </xf>
    <xf numFmtId="1" fontId="0" fillId="0" borderId="36" xfId="0" applyNumberFormat="1" applyFont="1" applyBorder="1" applyAlignment="1">
      <alignment vertical="top"/>
    </xf>
    <xf numFmtId="1" fontId="30" fillId="0" borderId="36" xfId="0" applyNumberFormat="1" applyFont="1" applyBorder="1" applyAlignment="1">
      <alignment vertical="top"/>
    </xf>
    <xf numFmtId="0" fontId="53" fillId="37" borderId="58" xfId="0" applyFont="1" applyFill="1" applyBorder="1" applyAlignment="1">
      <alignment horizontal="center" vertical="center"/>
    </xf>
    <xf numFmtId="1" fontId="53" fillId="37" borderId="27" xfId="0" applyNumberFormat="1" applyFont="1" applyFill="1" applyBorder="1" applyAlignment="1">
      <alignment horizontal="center" vertical="center"/>
    </xf>
    <xf numFmtId="1" fontId="57" fillId="37" borderId="27" xfId="0" applyNumberFormat="1" applyFont="1" applyFill="1" applyBorder="1" applyAlignment="1">
      <alignment horizontal="center" vertical="center"/>
    </xf>
    <xf numFmtId="0" fontId="52" fillId="37" borderId="27" xfId="0" applyFont="1" applyFill="1" applyBorder="1" applyAlignment="1">
      <alignment horizontal="center" vertical="center"/>
    </xf>
    <xf numFmtId="0" fontId="53" fillId="37" borderId="56" xfId="0" applyFont="1" applyFill="1" applyBorder="1" applyAlignment="1">
      <alignment horizontal="center" vertical="center" wrapText="1"/>
    </xf>
    <xf numFmtId="0" fontId="32" fillId="37" borderId="29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14" fillId="0" borderId="60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10" fontId="39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3" fontId="0" fillId="0" borderId="42" xfId="0" applyNumberFormat="1" applyFont="1" applyBorder="1" applyAlignment="1">
      <alignment vertical="center"/>
    </xf>
    <xf numFmtId="0" fontId="7" fillId="0" borderId="61" xfId="0" applyFont="1" applyBorder="1" applyAlignment="1">
      <alignment horizontal="right" vertical="center"/>
    </xf>
    <xf numFmtId="0" fontId="58" fillId="0" borderId="20" xfId="0" applyFont="1" applyBorder="1" applyAlignment="1">
      <alignment vertical="center" wrapText="1"/>
    </xf>
    <xf numFmtId="3" fontId="31" fillId="0" borderId="42" xfId="0" applyNumberFormat="1" applyFont="1" applyBorder="1" applyAlignment="1">
      <alignment vertical="center"/>
    </xf>
    <xf numFmtId="10" fontId="0" fillId="0" borderId="42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7" fillId="0" borderId="62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0" fillId="0" borderId="17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right" vertical="center"/>
    </xf>
    <xf numFmtId="0" fontId="21" fillId="0" borderId="33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3" fontId="31" fillId="0" borderId="64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0" fontId="0" fillId="0" borderId="6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10" fontId="39" fillId="0" borderId="48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65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left" vertical="center" wrapText="1"/>
    </xf>
    <xf numFmtId="3" fontId="0" fillId="0" borderId="66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14" fillId="0" borderId="39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3" fontId="14" fillId="0" borderId="41" xfId="0" applyNumberFormat="1" applyFont="1" applyBorder="1" applyAlignment="1">
      <alignment vertical="center"/>
    </xf>
    <xf numFmtId="0" fontId="30" fillId="0" borderId="34" xfId="0" applyFont="1" applyBorder="1" applyAlignment="1">
      <alignment vertical="center" wrapText="1"/>
    </xf>
    <xf numFmtId="3" fontId="0" fillId="0" borderId="64" xfId="0" applyNumberFormat="1" applyFont="1" applyBorder="1" applyAlignment="1">
      <alignment vertical="center"/>
    </xf>
    <xf numFmtId="0" fontId="44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3" fontId="31" fillId="0" borderId="66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7" fillId="0" borderId="46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1" fontId="12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" fontId="21" fillId="0" borderId="12" xfId="0" applyNumberFormat="1" applyFont="1" applyBorder="1" applyAlignment="1">
      <alignment horizontal="center" vertical="center"/>
    </xf>
    <xf numFmtId="3" fontId="13" fillId="0" borderId="60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9" fillId="0" borderId="64" xfId="0" applyNumberFormat="1" applyFont="1" applyBorder="1" applyAlignment="1">
      <alignment vertical="center"/>
    </xf>
    <xf numFmtId="3" fontId="39" fillId="0" borderId="32" xfId="0" applyNumberFormat="1" applyFont="1" applyBorder="1" applyAlignment="1">
      <alignment vertical="center"/>
    </xf>
    <xf numFmtId="0" fontId="27" fillId="0" borderId="20" xfId="0" applyFont="1" applyBorder="1" applyAlignment="1">
      <alignment vertical="center" wrapText="1"/>
    </xf>
    <xf numFmtId="3" fontId="37" fillId="0" borderId="39" xfId="0" applyNumberFormat="1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/>
    </xf>
    <xf numFmtId="3" fontId="49" fillId="0" borderId="39" xfId="0" applyNumberFormat="1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3" fontId="12" fillId="0" borderId="39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8" fillId="37" borderId="65" xfId="0" applyFont="1" applyFill="1" applyBorder="1" applyAlignment="1">
      <alignment horizontal="right" vertical="center"/>
    </xf>
    <xf numFmtId="1" fontId="29" fillId="37" borderId="34" xfId="0" applyNumberFormat="1" applyFont="1" applyFill="1" applyBorder="1" applyAlignment="1">
      <alignment vertical="center"/>
    </xf>
    <xf numFmtId="1" fontId="22" fillId="37" borderId="34" xfId="0" applyNumberFormat="1" applyFont="1" applyFill="1" applyBorder="1" applyAlignment="1">
      <alignment vertical="center"/>
    </xf>
    <xf numFmtId="0" fontId="8" fillId="37" borderId="34" xfId="0" applyFont="1" applyFill="1" applyBorder="1" applyAlignment="1">
      <alignment vertical="center"/>
    </xf>
    <xf numFmtId="3" fontId="14" fillId="37" borderId="66" xfId="0" applyNumberFormat="1" applyFont="1" applyFill="1" applyBorder="1" applyAlignment="1">
      <alignment vertical="center"/>
    </xf>
    <xf numFmtId="3" fontId="14" fillId="37" borderId="35" xfId="0" applyNumberFormat="1" applyFont="1" applyFill="1" applyBorder="1" applyAlignment="1">
      <alignment vertical="center"/>
    </xf>
    <xf numFmtId="0" fontId="8" fillId="37" borderId="36" xfId="0" applyFont="1" applyFill="1" applyBorder="1" applyAlignment="1">
      <alignment vertical="center"/>
    </xf>
    <xf numFmtId="0" fontId="0" fillId="0" borderId="37" xfId="0" applyFont="1" applyBorder="1" applyAlignment="1">
      <alignment horizontal="right" vertical="center"/>
    </xf>
    <xf numFmtId="1" fontId="0" fillId="0" borderId="37" xfId="0" applyNumberFormat="1" applyFont="1" applyBorder="1" applyAlignment="1">
      <alignment vertical="center"/>
    </xf>
    <xf numFmtId="1" fontId="30" fillId="0" borderId="67" xfId="0" applyNumberFormat="1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30" fillId="0" borderId="69" xfId="0" applyNumberFormat="1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3" fontId="63" fillId="0" borderId="0" xfId="0" applyNumberFormat="1" applyFont="1" applyBorder="1" applyAlignment="1">
      <alignment horizontal="left" vertical="top"/>
    </xf>
    <xf numFmtId="3" fontId="64" fillId="0" borderId="0" xfId="0" applyNumberFormat="1" applyFont="1" applyBorder="1" applyAlignment="1">
      <alignment horizontal="left" vertical="top"/>
    </xf>
    <xf numFmtId="3" fontId="63" fillId="0" borderId="0" xfId="0" applyNumberFormat="1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3" fontId="0" fillId="0" borderId="0" xfId="0" applyNumberFormat="1" applyFont="1" applyBorder="1" applyAlignment="1">
      <alignment vertical="top"/>
    </xf>
    <xf numFmtId="3" fontId="66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vertical="center"/>
    </xf>
    <xf numFmtId="0" fontId="30" fillId="37" borderId="70" xfId="0" applyFont="1" applyFill="1" applyBorder="1" applyAlignment="1">
      <alignment horizontal="center" vertical="center"/>
    </xf>
    <xf numFmtId="1" fontId="30" fillId="37" borderId="31" xfId="0" applyNumberFormat="1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left" vertical="center"/>
    </xf>
    <xf numFmtId="3" fontId="6" fillId="37" borderId="14" xfId="0" applyNumberFormat="1" applyFont="1" applyFill="1" applyBorder="1" applyAlignment="1">
      <alignment vertical="center"/>
    </xf>
    <xf numFmtId="3" fontId="6" fillId="37" borderId="14" xfId="0" applyNumberFormat="1" applyFont="1" applyFill="1" applyBorder="1" applyAlignment="1">
      <alignment horizontal="center" vertical="center"/>
    </xf>
    <xf numFmtId="3" fontId="24" fillId="37" borderId="14" xfId="0" applyNumberFormat="1" applyFont="1" applyFill="1" applyBorder="1" applyAlignment="1">
      <alignment horizontal="center" vertical="center"/>
    </xf>
    <xf numFmtId="3" fontId="24" fillId="37" borderId="0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vertical="center"/>
    </xf>
    <xf numFmtId="0" fontId="30" fillId="37" borderId="57" xfId="0" applyFont="1" applyFill="1" applyBorder="1" applyAlignment="1">
      <alignment horizontal="center" vertical="center"/>
    </xf>
    <xf numFmtId="1" fontId="30" fillId="37" borderId="23" xfId="0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/>
    </xf>
    <xf numFmtId="3" fontId="30" fillId="37" borderId="14" xfId="0" applyNumberFormat="1" applyFont="1" applyFill="1" applyBorder="1" applyAlignment="1">
      <alignment horizontal="center" vertical="center"/>
    </xf>
    <xf numFmtId="3" fontId="30" fillId="37" borderId="14" xfId="0" applyNumberFormat="1" applyFont="1" applyFill="1" applyBorder="1" applyAlignment="1">
      <alignment vertical="center"/>
    </xf>
    <xf numFmtId="1" fontId="31" fillId="37" borderId="14" xfId="0" applyNumberFormat="1" applyFont="1" applyFill="1" applyBorder="1" applyAlignment="1">
      <alignment horizontal="center" vertical="center"/>
    </xf>
    <xf numFmtId="0" fontId="30" fillId="37" borderId="65" xfId="0" applyFont="1" applyFill="1" applyBorder="1" applyAlignment="1">
      <alignment horizontal="center" vertical="top"/>
    </xf>
    <xf numFmtId="1" fontId="30" fillId="37" borderId="34" xfId="0" applyNumberFormat="1" applyFont="1" applyFill="1" applyBorder="1" applyAlignment="1">
      <alignment horizontal="center" vertical="top"/>
    </xf>
    <xf numFmtId="0" fontId="24" fillId="37" borderId="34" xfId="0" applyFont="1" applyFill="1" applyBorder="1" applyAlignment="1">
      <alignment horizontal="center" vertical="top" wrapText="1"/>
    </xf>
    <xf numFmtId="3" fontId="30" fillId="37" borderId="16" xfId="0" applyNumberFormat="1" applyFont="1" applyFill="1" applyBorder="1" applyAlignment="1">
      <alignment horizontal="center" vertical="center" wrapText="1"/>
    </xf>
    <xf numFmtId="3" fontId="30" fillId="37" borderId="14" xfId="0" applyNumberFormat="1" applyFont="1" applyFill="1" applyBorder="1" applyAlignment="1">
      <alignment horizontal="center" vertical="center" wrapText="1"/>
    </xf>
    <xf numFmtId="1" fontId="60" fillId="37" borderId="14" xfId="0" applyNumberFormat="1" applyFont="1" applyFill="1" applyBorder="1" applyAlignment="1">
      <alignment horizontal="center" vertical="center" wrapText="1"/>
    </xf>
    <xf numFmtId="3" fontId="24" fillId="37" borderId="14" xfId="0" applyNumberFormat="1" applyFont="1" applyFill="1" applyBorder="1" applyAlignment="1">
      <alignment horizontal="center" vertical="top" wrapText="1"/>
    </xf>
    <xf numFmtId="3" fontId="30" fillId="37" borderId="14" xfId="0" applyNumberFormat="1" applyFont="1" applyFill="1" applyBorder="1" applyAlignment="1">
      <alignment horizontal="center" vertical="top" wrapText="1"/>
    </xf>
    <xf numFmtId="3" fontId="30" fillId="37" borderId="0" xfId="0" applyNumberFormat="1" applyFont="1" applyFill="1" applyBorder="1" applyAlignment="1">
      <alignment horizontal="center" vertical="top" wrapText="1"/>
    </xf>
    <xf numFmtId="3" fontId="26" fillId="37" borderId="0" xfId="0" applyNumberFormat="1" applyFont="1" applyFill="1" applyBorder="1" applyAlignment="1">
      <alignment horizontal="center" vertical="center"/>
    </xf>
    <xf numFmtId="3" fontId="26" fillId="37" borderId="29" xfId="0" applyNumberFormat="1" applyFont="1" applyFill="1" applyBorder="1" applyAlignment="1">
      <alignment horizontal="center" vertical="center"/>
    </xf>
    <xf numFmtId="3" fontId="31" fillId="37" borderId="29" xfId="0" applyNumberFormat="1" applyFont="1" applyFill="1" applyBorder="1" applyAlignment="1">
      <alignment horizontal="center" vertical="center"/>
    </xf>
    <xf numFmtId="0" fontId="31" fillId="37" borderId="29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right" vertical="center"/>
    </xf>
    <xf numFmtId="0" fontId="29" fillId="0" borderId="23" xfId="0" applyFont="1" applyBorder="1" applyAlignment="1">
      <alignment vertical="center"/>
    </xf>
    <xf numFmtId="3" fontId="60" fillId="0" borderId="16" xfId="0" applyNumberFormat="1" applyFont="1" applyBorder="1" applyAlignment="1">
      <alignment vertical="center"/>
    </xf>
    <xf numFmtId="3" fontId="60" fillId="0" borderId="14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30" fillId="0" borderId="61" xfId="0" applyFont="1" applyBorder="1" applyAlignment="1">
      <alignment horizontal="right" vertical="center"/>
    </xf>
    <xf numFmtId="1" fontId="11" fillId="0" borderId="16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30" fillId="0" borderId="46" xfId="0" applyFont="1" applyBorder="1" applyAlignment="1">
      <alignment horizontal="right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3" fontId="30" fillId="0" borderId="16" xfId="0" applyNumberFormat="1" applyFont="1" applyBorder="1" applyAlignment="1">
      <alignment vertical="center" wrapText="1"/>
    </xf>
    <xf numFmtId="3" fontId="30" fillId="0" borderId="14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0" fillId="0" borderId="62" xfId="0" applyFont="1" applyBorder="1" applyAlignment="1">
      <alignment horizontal="right" vertical="center" wrapText="1"/>
    </xf>
    <xf numFmtId="1" fontId="30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3" fontId="60" fillId="0" borderId="16" xfId="0" applyNumberFormat="1" applyFont="1" applyBorder="1" applyAlignment="1">
      <alignment vertical="center" wrapText="1"/>
    </xf>
    <xf numFmtId="3" fontId="60" fillId="0" borderId="14" xfId="0" applyNumberFormat="1" applyFont="1" applyBorder="1" applyAlignment="1">
      <alignment vertical="center" wrapText="1"/>
    </xf>
    <xf numFmtId="3" fontId="60" fillId="35" borderId="14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30" fillId="35" borderId="14" xfId="0" applyNumberFormat="1" applyFont="1" applyFill="1" applyBorder="1" applyAlignment="1">
      <alignment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" fontId="11" fillId="0" borderId="16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11" fillId="0" borderId="14" xfId="0" applyNumberFormat="1" applyFont="1" applyBorder="1" applyAlignment="1">
      <alignment vertical="center"/>
    </xf>
    <xf numFmtId="0" fontId="30" fillId="0" borderId="65" xfId="0" applyFont="1" applyBorder="1" applyAlignment="1">
      <alignment horizontal="right" vertical="center" wrapText="1"/>
    </xf>
    <xf numFmtId="1" fontId="30" fillId="0" borderId="34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0" fillId="37" borderId="55" xfId="0" applyFont="1" applyFill="1" applyBorder="1" applyAlignment="1">
      <alignment horizontal="right" vertical="center"/>
    </xf>
    <xf numFmtId="0" fontId="8" fillId="37" borderId="28" xfId="0" applyFont="1" applyFill="1" applyBorder="1" applyAlignment="1">
      <alignment vertical="center"/>
    </xf>
    <xf numFmtId="3" fontId="60" fillId="37" borderId="16" xfId="0" applyNumberFormat="1" applyFont="1" applyFill="1" applyBorder="1" applyAlignment="1">
      <alignment vertical="center"/>
    </xf>
    <xf numFmtId="3" fontId="60" fillId="37" borderId="14" xfId="0" applyNumberFormat="1" applyFont="1" applyFill="1" applyBorder="1" applyAlignment="1">
      <alignment vertical="center"/>
    </xf>
    <xf numFmtId="3" fontId="29" fillId="37" borderId="29" xfId="0" applyNumberFormat="1" applyFont="1" applyFill="1" applyBorder="1" applyAlignment="1">
      <alignment vertical="center"/>
    </xf>
    <xf numFmtId="0" fontId="29" fillId="37" borderId="29" xfId="0" applyFont="1" applyFill="1" applyBorder="1" applyAlignment="1">
      <alignment vertical="center"/>
    </xf>
    <xf numFmtId="0" fontId="8" fillId="37" borderId="29" xfId="0" applyFont="1" applyFill="1" applyBorder="1" applyAlignment="1">
      <alignment vertical="center"/>
    </xf>
    <xf numFmtId="0" fontId="24" fillId="0" borderId="67" xfId="0" applyFont="1" applyBorder="1" applyAlignment="1">
      <alignment horizontal="left" vertical="center"/>
    </xf>
    <xf numFmtId="3" fontId="24" fillId="0" borderId="31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68" xfId="0" applyNumberFormat="1" applyFont="1" applyBorder="1" applyAlignment="1">
      <alignment horizontal="center" vertical="center"/>
    </xf>
    <xf numFmtId="3" fontId="0" fillId="35" borderId="0" xfId="0" applyNumberFormat="1" applyFont="1" applyFill="1" applyBorder="1" applyAlignment="1">
      <alignment vertical="center"/>
    </xf>
    <xf numFmtId="0" fontId="24" fillId="0" borderId="69" xfId="0" applyFont="1" applyBorder="1" applyAlignment="1">
      <alignment horizontal="left" vertical="center"/>
    </xf>
    <xf numFmtId="1" fontId="0" fillId="0" borderId="36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30" fillId="37" borderId="14" xfId="0" applyFont="1" applyFill="1" applyBorder="1" applyAlignment="1">
      <alignment horizontal="center" vertical="center"/>
    </xf>
    <xf numFmtId="0" fontId="67" fillId="37" borderId="14" xfId="0" applyFont="1" applyFill="1" applyBorder="1" applyAlignment="1">
      <alignment horizontal="center" vertical="center"/>
    </xf>
    <xf numFmtId="1" fontId="67" fillId="37" borderId="14" xfId="0" applyNumberFormat="1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 horizontal="center" vertical="center" wrapText="1"/>
    </xf>
    <xf numFmtId="3" fontId="6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5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1" fontId="22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0" fontId="0" fillId="0" borderId="60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1" fontId="1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 wrapText="1"/>
    </xf>
    <xf numFmtId="3" fontId="39" fillId="0" borderId="16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3" fontId="68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52" fillId="35" borderId="14" xfId="0" applyFont="1" applyFill="1" applyBorder="1" applyAlignment="1">
      <alignment horizontal="left" vertical="center" wrapText="1"/>
    </xf>
    <xf numFmtId="3" fontId="69" fillId="0" borderId="14" xfId="0" applyNumberFormat="1" applyFont="1" applyBorder="1" applyAlignment="1">
      <alignment vertical="center"/>
    </xf>
    <xf numFmtId="0" fontId="34" fillId="35" borderId="14" xfId="0" applyFont="1" applyFill="1" applyBorder="1" applyAlignment="1">
      <alignment horizontal="left" vertical="center" wrapText="1"/>
    </xf>
    <xf numFmtId="0" fontId="25" fillId="35" borderId="14" xfId="0" applyFont="1" applyFill="1" applyBorder="1" applyAlignment="1">
      <alignment horizontal="left" vertical="center" wrapText="1"/>
    </xf>
    <xf numFmtId="3" fontId="25" fillId="35" borderId="14" xfId="0" applyNumberFormat="1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3" fontId="24" fillId="35" borderId="1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0" fontId="0" fillId="37" borderId="14" xfId="0" applyFont="1" applyFill="1" applyBorder="1" applyAlignment="1">
      <alignment horizontal="right" vertical="center"/>
    </xf>
    <xf numFmtId="1" fontId="29" fillId="37" borderId="14" xfId="0" applyNumberFormat="1" applyFon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3" fontId="24" fillId="37" borderId="14" xfId="0" applyNumberFormat="1" applyFont="1" applyFill="1" applyBorder="1" applyAlignment="1">
      <alignment vertical="center"/>
    </xf>
    <xf numFmtId="3" fontId="14" fillId="37" borderId="14" xfId="0" applyNumberFormat="1" applyFont="1" applyFill="1" applyBorder="1" applyAlignment="1">
      <alignment vertical="center"/>
    </xf>
    <xf numFmtId="10" fontId="39" fillId="37" borderId="66" xfId="0" applyNumberFormat="1" applyFont="1" applyFill="1" applyBorder="1" applyAlignment="1">
      <alignment vertical="center"/>
    </xf>
    <xf numFmtId="3" fontId="29" fillId="37" borderId="36" xfId="0" applyNumberFormat="1" applyFont="1" applyFill="1" applyBorder="1" applyAlignment="1">
      <alignment vertical="center"/>
    </xf>
    <xf numFmtId="0" fontId="29" fillId="37" borderId="36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51" fillId="0" borderId="0" xfId="0" applyFont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70" fillId="0" borderId="71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3" fontId="70" fillId="0" borderId="14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3" fontId="26" fillId="0" borderId="14" xfId="0" applyNumberFormat="1" applyFont="1" applyBorder="1" applyAlignment="1">
      <alignment vertical="center" wrapText="1"/>
    </xf>
    <xf numFmtId="3" fontId="26" fillId="35" borderId="14" xfId="0" applyNumberFormat="1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vertical="center"/>
    </xf>
    <xf numFmtId="0" fontId="72" fillId="35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0" fontId="72" fillId="0" borderId="14" xfId="0" applyFont="1" applyBorder="1" applyAlignment="1">
      <alignment vertical="center" wrapText="1"/>
    </xf>
    <xf numFmtId="0" fontId="6" fillId="0" borderId="73" xfId="0" applyFont="1" applyBorder="1" applyAlignment="1">
      <alignment horizontal="center" vertical="center"/>
    </xf>
    <xf numFmtId="0" fontId="73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0" fontId="7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51" applyFont="1">
      <alignment/>
      <protection/>
    </xf>
    <xf numFmtId="0" fontId="78" fillId="0" borderId="71" xfId="51" applyFont="1" applyBorder="1" applyAlignment="1">
      <alignment horizontal="center" vertical="center" wrapText="1"/>
      <protection/>
    </xf>
    <xf numFmtId="0" fontId="79" fillId="0" borderId="71" xfId="51" applyFont="1" applyBorder="1" applyAlignment="1">
      <alignment horizontal="center" vertical="center"/>
      <protection/>
    </xf>
    <xf numFmtId="0" fontId="80" fillId="0" borderId="71" xfId="51" applyFont="1" applyBorder="1" applyAlignment="1">
      <alignment horizontal="center"/>
      <protection/>
    </xf>
    <xf numFmtId="0" fontId="78" fillId="0" borderId="71" xfId="51" applyFont="1" applyBorder="1">
      <alignment/>
      <protection/>
    </xf>
    <xf numFmtId="0" fontId="78" fillId="0" borderId="71" xfId="51" applyFont="1" applyBorder="1" applyAlignment="1">
      <alignment horizontal="center"/>
      <protection/>
    </xf>
    <xf numFmtId="3" fontId="78" fillId="0" borderId="71" xfId="51" applyNumberFormat="1" applyFont="1" applyBorder="1">
      <alignment/>
      <protection/>
    </xf>
    <xf numFmtId="0" fontId="78" fillId="0" borderId="14" xfId="51" applyFont="1" applyBorder="1" applyAlignment="1">
      <alignment horizontal="center" vertical="center"/>
      <protection/>
    </xf>
    <xf numFmtId="0" fontId="78" fillId="0" borderId="14" xfId="51" applyFont="1" applyBorder="1" applyAlignment="1">
      <alignment horizontal="center" vertical="center" wrapText="1"/>
      <protection/>
    </xf>
    <xf numFmtId="3" fontId="78" fillId="0" borderId="14" xfId="51" applyNumberFormat="1" applyFont="1" applyBorder="1" applyAlignment="1">
      <alignment horizontal="center" vertical="center"/>
      <protection/>
    </xf>
    <xf numFmtId="0" fontId="78" fillId="0" borderId="71" xfId="51" applyFont="1" applyBorder="1" applyAlignment="1">
      <alignment wrapText="1"/>
      <protection/>
    </xf>
    <xf numFmtId="0" fontId="81" fillId="0" borderId="71" xfId="51" applyFont="1" applyBorder="1" applyAlignment="1">
      <alignment vertical="top" wrapText="1"/>
      <protection/>
    </xf>
    <xf numFmtId="3" fontId="78" fillId="0" borderId="14" xfId="51" applyNumberFormat="1" applyFont="1" applyBorder="1" applyAlignment="1">
      <alignment horizontal="right" vertical="center"/>
      <protection/>
    </xf>
    <xf numFmtId="0" fontId="50" fillId="0" borderId="71" xfId="51" applyFont="1" applyBorder="1" applyAlignment="1">
      <alignment vertical="top" wrapText="1"/>
      <protection/>
    </xf>
    <xf numFmtId="0" fontId="78" fillId="0" borderId="71" xfId="51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2" fillId="0" borderId="0" xfId="51" applyFont="1">
      <alignment/>
      <protection/>
    </xf>
    <xf numFmtId="0" fontId="80" fillId="0" borderId="71" xfId="51" applyFont="1" applyBorder="1" applyAlignment="1">
      <alignment vertical="top" wrapText="1"/>
      <protection/>
    </xf>
    <xf numFmtId="3" fontId="78" fillId="0" borderId="19" xfId="51" applyNumberFormat="1" applyFont="1" applyBorder="1">
      <alignment/>
      <protection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1" fillId="0" borderId="23" xfId="0" applyNumberFormat="1" applyFont="1" applyBorder="1" applyAlignment="1">
      <alignment/>
    </xf>
    <xf numFmtId="3" fontId="78" fillId="0" borderId="27" xfId="51" applyNumberFormat="1" applyFont="1" applyBorder="1">
      <alignment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14" xfId="51" applyFont="1" applyBorder="1">
      <alignment/>
      <protection/>
    </xf>
    <xf numFmtId="0" fontId="78" fillId="0" borderId="14" xfId="51" applyFont="1" applyBorder="1">
      <alignment/>
      <protection/>
    </xf>
    <xf numFmtId="0" fontId="80" fillId="0" borderId="14" xfId="51" applyFont="1" applyBorder="1">
      <alignment/>
      <protection/>
    </xf>
    <xf numFmtId="3" fontId="80" fillId="0" borderId="71" xfId="51" applyNumberFormat="1" applyFont="1" applyBorder="1">
      <alignment/>
      <protection/>
    </xf>
    <xf numFmtId="0" fontId="78" fillId="0" borderId="14" xfId="51" applyFont="1" applyBorder="1" applyAlignment="1">
      <alignment horizontal="center"/>
      <protection/>
    </xf>
    <xf numFmtId="0" fontId="14" fillId="0" borderId="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60" fillId="0" borderId="14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58" fillId="0" borderId="14" xfId="0" applyFont="1" applyBorder="1" applyAlignment="1">
      <alignment vertical="center"/>
    </xf>
    <xf numFmtId="10" fontId="25" fillId="0" borderId="14" xfId="0" applyNumberFormat="1" applyFont="1" applyBorder="1" applyAlignment="1">
      <alignment/>
    </xf>
    <xf numFmtId="10" fontId="60" fillId="0" borderId="1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6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3" fillId="0" borderId="14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3" fontId="0" fillId="0" borderId="41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60" fillId="0" borderId="14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vertical="center"/>
    </xf>
    <xf numFmtId="3" fontId="31" fillId="0" borderId="23" xfId="0" applyNumberFormat="1" applyFont="1" applyBorder="1" applyAlignment="1">
      <alignment vertical="center"/>
    </xf>
    <xf numFmtId="3" fontId="31" fillId="0" borderId="41" xfId="0" applyNumberFormat="1" applyFont="1" applyBorder="1" applyAlignment="1">
      <alignment vertical="center"/>
    </xf>
    <xf numFmtId="0" fontId="83" fillId="0" borderId="14" xfId="0" applyFont="1" applyBorder="1" applyAlignment="1">
      <alignment/>
    </xf>
    <xf numFmtId="0" fontId="30" fillId="0" borderId="14" xfId="0" applyFont="1" applyFill="1" applyBorder="1" applyAlignment="1">
      <alignment horizontal="left" vertical="center" wrapText="1"/>
    </xf>
    <xf numFmtId="10" fontId="30" fillId="0" borderId="14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1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3" fontId="66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 vertical="top"/>
    </xf>
    <xf numFmtId="0" fontId="0" fillId="37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3" fontId="0" fillId="37" borderId="14" xfId="0" applyNumberFormat="1" applyFont="1" applyFill="1" applyBorder="1" applyAlignment="1">
      <alignment vertical="center"/>
    </xf>
    <xf numFmtId="0" fontId="0" fillId="37" borderId="14" xfId="0" applyFont="1" applyFill="1" applyBorder="1" applyAlignment="1">
      <alignment horizontal="center" vertical="top" wrapText="1"/>
    </xf>
    <xf numFmtId="3" fontId="0" fillId="37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45" xfId="0" applyNumberFormat="1" applyFont="1" applyBorder="1" applyAlignment="1">
      <alignment vertical="center"/>
    </xf>
    <xf numFmtId="3" fontId="0" fillId="0" borderId="74" xfId="0" applyNumberFormat="1" applyFont="1" applyBorder="1" applyAlignment="1">
      <alignment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vertical="center"/>
    </xf>
    <xf numFmtId="0" fontId="0" fillId="38" borderId="14" xfId="0" applyFont="1" applyFill="1" applyBorder="1" applyAlignment="1">
      <alignment horizontal="center" vertical="center"/>
    </xf>
    <xf numFmtId="3" fontId="31" fillId="38" borderId="14" xfId="0" applyNumberFormat="1" applyFont="1" applyFill="1" applyBorder="1" applyAlignment="1">
      <alignment vertical="center"/>
    </xf>
    <xf numFmtId="0" fontId="0" fillId="38" borderId="36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24" fillId="37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 vertical="center" wrapText="1"/>
    </xf>
    <xf numFmtId="3" fontId="16" fillId="37" borderId="1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/>
    </xf>
    <xf numFmtId="0" fontId="8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0" fillId="37" borderId="14" xfId="0" applyFill="1" applyBorder="1" applyAlignment="1">
      <alignment/>
    </xf>
    <xf numFmtId="3" fontId="87" fillId="37" borderId="14" xfId="0" applyNumberFormat="1" applyFont="1" applyFill="1" applyBorder="1" applyAlignment="1">
      <alignment horizontal="right" vertical="center" wrapText="1"/>
    </xf>
    <xf numFmtId="0" fontId="85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right" vertical="center" wrapText="1"/>
    </xf>
    <xf numFmtId="0" fontId="85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right" vertical="center"/>
    </xf>
    <xf numFmtId="3" fontId="13" fillId="0" borderId="75" xfId="0" applyNumberFormat="1" applyFont="1" applyBorder="1" applyAlignment="1">
      <alignment horizontal="right" vertical="center"/>
    </xf>
    <xf numFmtId="3" fontId="13" fillId="0" borderId="34" xfId="0" applyNumberFormat="1" applyFont="1" applyBorder="1" applyAlignment="1">
      <alignment horizontal="right" vertical="center"/>
    </xf>
    <xf numFmtId="10" fontId="31" fillId="0" borderId="47" xfId="0" applyNumberFormat="1" applyFont="1" applyBorder="1" applyAlignment="1">
      <alignment vertical="center"/>
    </xf>
    <xf numFmtId="0" fontId="31" fillId="0" borderId="36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8" fillId="0" borderId="11" xfId="0" applyFont="1" applyBorder="1" applyAlignment="1">
      <alignment vertical="center"/>
    </xf>
    <xf numFmtId="0" fontId="29" fillId="0" borderId="0" xfId="0" applyFont="1" applyAlignment="1">
      <alignment vertical="top"/>
    </xf>
    <xf numFmtId="3" fontId="8" fillId="0" borderId="0" xfId="0" applyNumberFormat="1" applyFont="1" applyBorder="1" applyAlignment="1">
      <alignment vertical="center"/>
    </xf>
    <xf numFmtId="0" fontId="24" fillId="37" borderId="1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36" xfId="0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0" fillId="35" borderId="15" xfId="0" applyFill="1" applyBorder="1" applyAlignment="1">
      <alignment/>
    </xf>
    <xf numFmtId="3" fontId="42" fillId="37" borderId="14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 vertical="center" wrapText="1"/>
    </xf>
    <xf numFmtId="0" fontId="85" fillId="0" borderId="23" xfId="0" applyFont="1" applyBorder="1" applyAlignment="1">
      <alignment horizontal="left" vertical="center" wrapText="1"/>
    </xf>
    <xf numFmtId="3" fontId="7" fillId="0" borderId="41" xfId="0" applyNumberFormat="1" applyFont="1" applyBorder="1" applyAlignment="1">
      <alignment horizontal="right" vertical="center" wrapText="1"/>
    </xf>
    <xf numFmtId="0" fontId="85" fillId="0" borderId="20" xfId="0" applyFont="1" applyBorder="1" applyAlignment="1">
      <alignment horizontal="left" vertical="center" wrapText="1"/>
    </xf>
    <xf numFmtId="3" fontId="7" fillId="0" borderId="45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top"/>
    </xf>
    <xf numFmtId="0" fontId="88" fillId="0" borderId="0" xfId="0" applyFont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20" fillId="37" borderId="14" xfId="0" applyFont="1" applyFill="1" applyBorder="1" applyAlignment="1">
      <alignment horizontal="center" vertical="center" wrapText="1"/>
    </xf>
    <xf numFmtId="3" fontId="42" fillId="37" borderId="14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3" fontId="14" fillId="0" borderId="36" xfId="0" applyNumberFormat="1" applyFont="1" applyBorder="1" applyAlignment="1">
      <alignment horizontal="left" vertical="top"/>
    </xf>
    <xf numFmtId="0" fontId="0" fillId="37" borderId="70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3" fontId="0" fillId="37" borderId="0" xfId="0" applyNumberFormat="1" applyFont="1" applyFill="1" applyBorder="1" applyAlignment="1">
      <alignment vertical="center"/>
    </xf>
    <xf numFmtId="3" fontId="0" fillId="37" borderId="43" xfId="0" applyNumberFormat="1" applyFont="1" applyFill="1" applyBorder="1" applyAlignment="1">
      <alignment vertical="center"/>
    </xf>
    <xf numFmtId="3" fontId="0" fillId="37" borderId="28" xfId="0" applyNumberFormat="1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3" fontId="31" fillId="0" borderId="29" xfId="0" applyNumberFormat="1" applyFont="1" applyBorder="1" applyAlignment="1">
      <alignment vertical="center"/>
    </xf>
    <xf numFmtId="3" fontId="31" fillId="0" borderId="28" xfId="0" applyNumberFormat="1" applyFont="1" applyBorder="1" applyAlignment="1">
      <alignment vertical="center"/>
    </xf>
    <xf numFmtId="3" fontId="31" fillId="0" borderId="35" xfId="0" applyNumberFormat="1" applyFont="1" applyBorder="1" applyAlignment="1">
      <alignment vertical="center"/>
    </xf>
    <xf numFmtId="0" fontId="0" fillId="0" borderId="59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0" fillId="0" borderId="49" xfId="0" applyNumberFormat="1" applyFont="1" applyBorder="1" applyAlignment="1">
      <alignment vertical="center"/>
    </xf>
    <xf numFmtId="0" fontId="0" fillId="0" borderId="61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63" xfId="0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43" fillId="0" borderId="29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3" fontId="31" fillId="0" borderId="16" xfId="0" applyNumberFormat="1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24" fillId="0" borderId="23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top"/>
    </xf>
    <xf numFmtId="3" fontId="65" fillId="0" borderId="0" xfId="0" applyNumberFormat="1" applyFont="1" applyBorder="1" applyAlignment="1">
      <alignment horizontal="center" vertical="top"/>
    </xf>
    <xf numFmtId="0" fontId="35" fillId="0" borderId="0" xfId="0" applyFont="1" applyBorder="1" applyAlignment="1">
      <alignment horizontal="left" vertical="top"/>
    </xf>
    <xf numFmtId="0" fontId="47" fillId="0" borderId="73" xfId="0" applyFont="1" applyBorder="1" applyAlignment="1">
      <alignment horizontal="center" vertical="center"/>
    </xf>
    <xf numFmtId="0" fontId="25" fillId="37" borderId="7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5" fillId="37" borderId="71" xfId="0" applyFont="1" applyFill="1" applyBorder="1" applyAlignment="1">
      <alignment horizontal="center" vertical="center"/>
    </xf>
    <xf numFmtId="3" fontId="25" fillId="37" borderId="71" xfId="0" applyNumberFormat="1" applyFont="1" applyFill="1" applyBorder="1" applyAlignment="1">
      <alignment horizontal="center" vertical="center" wrapText="1"/>
    </xf>
    <xf numFmtId="0" fontId="80" fillId="0" borderId="14" xfId="51" applyFont="1" applyBorder="1" applyAlignment="1">
      <alignment horizontal="center"/>
      <protection/>
    </xf>
    <xf numFmtId="0" fontId="80" fillId="0" borderId="71" xfId="51" applyFont="1" applyBorder="1" applyAlignment="1">
      <alignment horizontal="center"/>
      <protection/>
    </xf>
    <xf numFmtId="0" fontId="78" fillId="0" borderId="0" xfId="51" applyFont="1" applyBorder="1" applyAlignment="1">
      <alignment horizontal="left"/>
      <protection/>
    </xf>
    <xf numFmtId="0" fontId="29" fillId="0" borderId="0" xfId="51" applyFont="1" applyBorder="1" applyAlignment="1">
      <alignment horizontal="center"/>
      <protection/>
    </xf>
    <xf numFmtId="3" fontId="78" fillId="0" borderId="14" xfId="51" applyNumberFormat="1" applyFont="1" applyBorder="1" applyAlignment="1">
      <alignment horizontal="center" vertical="center"/>
      <protection/>
    </xf>
    <xf numFmtId="0" fontId="78" fillId="0" borderId="14" xfId="51" applyFont="1" applyBorder="1" applyAlignment="1">
      <alignment horizontal="center" vertical="center"/>
      <protection/>
    </xf>
    <xf numFmtId="0" fontId="78" fillId="0" borderId="14" xfId="51" applyFont="1" applyBorder="1" applyAlignment="1">
      <alignment horizontal="center" vertical="center" wrapText="1"/>
      <protection/>
    </xf>
    <xf numFmtId="3" fontId="78" fillId="0" borderId="14" xfId="51" applyNumberFormat="1" applyFont="1" applyBorder="1" applyAlignment="1">
      <alignment vertical="center"/>
      <protection/>
    </xf>
    <xf numFmtId="0" fontId="78" fillId="0" borderId="71" xfId="51" applyFont="1" applyBorder="1" applyAlignment="1">
      <alignment horizontal="center" vertical="center"/>
      <protection/>
    </xf>
    <xf numFmtId="0" fontId="78" fillId="0" borderId="14" xfId="51" applyFont="1" applyBorder="1" applyAlignment="1">
      <alignment horizontal="left" vertical="center" wrapText="1"/>
      <protection/>
    </xf>
    <xf numFmtId="3" fontId="78" fillId="0" borderId="14" xfId="51" applyNumberFormat="1" applyFont="1" applyBorder="1" applyAlignment="1">
      <alignment horizontal="right" vertical="center"/>
      <protection/>
    </xf>
    <xf numFmtId="0" fontId="78" fillId="0" borderId="71" xfId="51" applyFont="1" applyBorder="1" applyAlignment="1">
      <alignment horizontal="center"/>
      <protection/>
    </xf>
    <xf numFmtId="0" fontId="78" fillId="0" borderId="71" xfId="51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D3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D0"/>
      <rgbColor rgb="00CCFFCC"/>
      <rgbColor rgb="00FFFF99"/>
      <rgbColor rgb="0099CCFF"/>
      <rgbColor rgb="00FF99CC"/>
      <rgbColor rgb="00CC99FF"/>
      <rgbColor rgb="00FFFFA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zoomScaleSheetLayoutView="50" zoomScalePageLayoutView="0" workbookViewId="0" topLeftCell="A2">
      <selection activeCell="E3" sqref="E3"/>
    </sheetView>
  </sheetViews>
  <sheetFormatPr defaultColWidth="10" defaultRowHeight="15" zeroHeight="1"/>
  <cols>
    <col min="1" max="1" width="3.09765625" style="1" customWidth="1"/>
    <col min="2" max="2" width="5.59765625" style="1" customWidth="1"/>
    <col min="3" max="3" width="4.59765625" style="24" customWidth="1"/>
    <col min="4" max="4" width="27.59765625" style="1" customWidth="1"/>
    <col min="5" max="5" width="15" style="2" customWidth="1"/>
    <col min="6" max="6" width="13.19921875" style="2" customWidth="1"/>
    <col min="7" max="7" width="9.69921875" style="3" customWidth="1"/>
    <col min="8" max="16384" width="0" style="5" hidden="1" customWidth="1"/>
  </cols>
  <sheetData>
    <row r="1" spans="1:7" ht="12.75" customHeight="1" hidden="1">
      <c r="A1" s="29"/>
      <c r="B1" s="30"/>
      <c r="C1" s="30"/>
      <c r="D1" s="30"/>
      <c r="E1" s="30"/>
      <c r="F1" s="30"/>
      <c r="G1" s="31"/>
    </row>
    <row r="2" spans="1:7" s="40" customFormat="1" ht="52.5" customHeight="1">
      <c r="A2" s="32" t="s">
        <v>732</v>
      </c>
      <c r="B2" s="33" t="s">
        <v>733</v>
      </c>
      <c r="C2" s="34" t="s">
        <v>734</v>
      </c>
      <c r="D2" s="35" t="s">
        <v>721</v>
      </c>
      <c r="E2" s="37" t="s">
        <v>735</v>
      </c>
      <c r="F2" s="38" t="s">
        <v>736</v>
      </c>
      <c r="G2" s="39" t="s">
        <v>737</v>
      </c>
    </row>
    <row r="3" spans="1:7" s="47" customFormat="1" ht="52.5" customHeight="1">
      <c r="A3" s="41"/>
      <c r="B3" s="42"/>
      <c r="C3" s="43"/>
      <c r="D3" s="44" t="s">
        <v>738</v>
      </c>
      <c r="E3" s="45">
        <f>E4+E12</f>
        <v>109553</v>
      </c>
      <c r="F3" s="45">
        <f>F4</f>
        <v>768450</v>
      </c>
      <c r="G3" s="46">
        <f>F3/E3</f>
        <v>7.014413115113233</v>
      </c>
    </row>
    <row r="4" spans="1:7" s="56" customFormat="1" ht="32.25" customHeight="1">
      <c r="A4" s="48"/>
      <c r="B4" s="48" t="s">
        <v>739</v>
      </c>
      <c r="C4" s="49"/>
      <c r="D4" s="50" t="s">
        <v>740</v>
      </c>
      <c r="E4" s="52">
        <f>E5+E10+E11</f>
        <v>78500</v>
      </c>
      <c r="F4" s="52">
        <f>SUM(F5:F5)+F9+F8+F11</f>
        <v>768450</v>
      </c>
      <c r="G4" s="53">
        <f>F4/E4</f>
        <v>9.789171974522294</v>
      </c>
    </row>
    <row r="5" spans="1:7" s="9" customFormat="1" ht="30" customHeight="1">
      <c r="A5" s="61"/>
      <c r="B5" s="61"/>
      <c r="C5" s="62" t="s">
        <v>742</v>
      </c>
      <c r="D5" s="63" t="s">
        <v>743</v>
      </c>
      <c r="E5" s="10">
        <f>E6+E7</f>
        <v>28500</v>
      </c>
      <c r="F5" s="10">
        <f>F6+F7</f>
        <v>95000</v>
      </c>
      <c r="G5" s="23">
        <f>F5/E5</f>
        <v>3.3333333333333335</v>
      </c>
    </row>
    <row r="6" spans="1:7" s="9" customFormat="1" ht="36.75" customHeight="1">
      <c r="A6" s="61"/>
      <c r="B6" s="61"/>
      <c r="C6" s="62"/>
      <c r="D6" s="63" t="s">
        <v>744</v>
      </c>
      <c r="E6" s="10">
        <v>0</v>
      </c>
      <c r="F6" s="10">
        <v>80000</v>
      </c>
      <c r="G6" s="23">
        <v>0</v>
      </c>
    </row>
    <row r="7" spans="1:7" s="9" customFormat="1" ht="36.75" customHeight="1">
      <c r="A7" s="61"/>
      <c r="B7" s="61"/>
      <c r="C7" s="62"/>
      <c r="D7" s="63" t="s">
        <v>745</v>
      </c>
      <c r="E7" s="10">
        <v>28500</v>
      </c>
      <c r="F7" s="10">
        <v>15000</v>
      </c>
      <c r="G7" s="23">
        <f>F7/E7</f>
        <v>0.5263157894736842</v>
      </c>
    </row>
    <row r="8" spans="1:7" s="9" customFormat="1" ht="36.75" customHeight="1">
      <c r="A8" s="61"/>
      <c r="B8" s="61"/>
      <c r="C8" s="62">
        <v>6298</v>
      </c>
      <c r="D8" s="63" t="s">
        <v>746</v>
      </c>
      <c r="E8" s="10">
        <v>0</v>
      </c>
      <c r="F8" s="10">
        <v>245300</v>
      </c>
      <c r="G8" s="23">
        <v>0</v>
      </c>
    </row>
    <row r="9" spans="1:7" s="9" customFormat="1" ht="48.75" customHeight="1">
      <c r="A9" s="61"/>
      <c r="B9" s="61"/>
      <c r="C9" s="67">
        <v>6298</v>
      </c>
      <c r="D9" s="68" t="s">
        <v>747</v>
      </c>
      <c r="E9" s="10">
        <v>0</v>
      </c>
      <c r="F9" s="10">
        <f>WYDATKI!F15</f>
        <v>228150</v>
      </c>
      <c r="G9" s="23">
        <v>0</v>
      </c>
    </row>
    <row r="10" spans="1:7" s="11" customFormat="1" ht="51" customHeight="1">
      <c r="A10" s="61"/>
      <c r="B10" s="61"/>
      <c r="C10" s="67">
        <v>6260</v>
      </c>
      <c r="D10" s="63" t="s">
        <v>748</v>
      </c>
      <c r="E10" s="10">
        <v>50000</v>
      </c>
      <c r="F10" s="13">
        <v>0</v>
      </c>
      <c r="G10" s="69">
        <f>F10/E10</f>
        <v>0</v>
      </c>
    </row>
    <row r="11" spans="1:7" s="78" customFormat="1" ht="51" customHeight="1">
      <c r="A11" s="70"/>
      <c r="B11" s="70"/>
      <c r="C11" s="71">
        <v>6260</v>
      </c>
      <c r="D11" s="72" t="s">
        <v>749</v>
      </c>
      <c r="E11" s="73">
        <v>0</v>
      </c>
      <c r="F11" s="74">
        <v>200000</v>
      </c>
      <c r="G11" s="75">
        <v>0</v>
      </c>
    </row>
    <row r="12" spans="1:7" s="78" customFormat="1" ht="27.75" customHeight="1">
      <c r="A12" s="70"/>
      <c r="B12" s="70" t="s">
        <v>750</v>
      </c>
      <c r="C12" s="71"/>
      <c r="D12" s="79" t="s">
        <v>751</v>
      </c>
      <c r="E12" s="80">
        <f>E13</f>
        <v>31053</v>
      </c>
      <c r="F12" s="74">
        <f>F13</f>
        <v>0</v>
      </c>
      <c r="G12" s="75">
        <v>0</v>
      </c>
    </row>
    <row r="13" spans="1:7" s="78" customFormat="1" ht="18" customHeight="1">
      <c r="A13" s="70"/>
      <c r="B13" s="70"/>
      <c r="C13" s="71">
        <v>2010</v>
      </c>
      <c r="D13" s="81" t="s">
        <v>752</v>
      </c>
      <c r="E13" s="73">
        <v>31053</v>
      </c>
      <c r="F13" s="76">
        <v>0</v>
      </c>
      <c r="G13" s="75">
        <v>0</v>
      </c>
    </row>
    <row r="14" spans="1:7" s="56" customFormat="1" ht="28.5" customHeight="1">
      <c r="A14" s="82" t="s">
        <v>753</v>
      </c>
      <c r="B14" s="82"/>
      <c r="C14" s="83"/>
      <c r="D14" s="84" t="s">
        <v>754</v>
      </c>
      <c r="E14" s="85">
        <f>E15</f>
        <v>2697</v>
      </c>
      <c r="F14" s="86">
        <f>F16</f>
        <v>0</v>
      </c>
      <c r="G14" s="87">
        <f aca="true" t="shared" si="0" ref="G14:G23">F14/E14</f>
        <v>0</v>
      </c>
    </row>
    <row r="15" spans="1:7" s="90" customFormat="1" ht="22.5" customHeight="1">
      <c r="A15" s="48"/>
      <c r="B15" s="48" t="s">
        <v>755</v>
      </c>
      <c r="C15" s="48"/>
      <c r="D15" s="50" t="s">
        <v>756</v>
      </c>
      <c r="E15" s="52">
        <f>E16</f>
        <v>2697</v>
      </c>
      <c r="F15" s="55">
        <f>F16</f>
        <v>0</v>
      </c>
      <c r="G15" s="53">
        <f t="shared" si="0"/>
        <v>0</v>
      </c>
    </row>
    <row r="16" spans="1:7" s="98" customFormat="1" ht="33.75" customHeight="1">
      <c r="A16" s="91"/>
      <c r="B16" s="91"/>
      <c r="C16" s="92" t="s">
        <v>757</v>
      </c>
      <c r="D16" s="93" t="s">
        <v>758</v>
      </c>
      <c r="E16" s="94">
        <v>2697</v>
      </c>
      <c r="F16" s="95">
        <v>0</v>
      </c>
      <c r="G16" s="96">
        <f t="shared" si="0"/>
        <v>0</v>
      </c>
    </row>
    <row r="17" spans="1:7" s="101" customFormat="1" ht="42" customHeight="1">
      <c r="A17" s="82">
        <v>400</v>
      </c>
      <c r="B17" s="82"/>
      <c r="C17" s="99"/>
      <c r="D17" s="100" t="s">
        <v>759</v>
      </c>
      <c r="E17" s="54">
        <f>E18</f>
        <v>524057</v>
      </c>
      <c r="F17" s="54">
        <f>F18</f>
        <v>654750</v>
      </c>
      <c r="G17" s="87">
        <f t="shared" si="0"/>
        <v>1.2493869941628486</v>
      </c>
    </row>
    <row r="18" spans="1:7" s="56" customFormat="1" ht="21" customHeight="1">
      <c r="A18" s="48"/>
      <c r="B18" s="48">
        <v>40002</v>
      </c>
      <c r="C18" s="103"/>
      <c r="D18" s="50" t="s">
        <v>760</v>
      </c>
      <c r="E18" s="104">
        <f>E19+E20</f>
        <v>524057</v>
      </c>
      <c r="F18" s="104">
        <f>F20+F19</f>
        <v>654750</v>
      </c>
      <c r="G18" s="21">
        <f t="shared" si="0"/>
        <v>1.2493869941628486</v>
      </c>
    </row>
    <row r="19" spans="1:7" s="116" customFormat="1" ht="23.25" customHeight="1">
      <c r="A19" s="82"/>
      <c r="B19" s="82"/>
      <c r="C19" s="62" t="s">
        <v>761</v>
      </c>
      <c r="D19" s="109" t="s">
        <v>762</v>
      </c>
      <c r="E19" s="10">
        <v>1846</v>
      </c>
      <c r="F19" s="110">
        <v>5000</v>
      </c>
      <c r="G19" s="111">
        <f t="shared" si="0"/>
        <v>2.7085590465872156</v>
      </c>
    </row>
    <row r="20" spans="1:7" s="78" customFormat="1" ht="21.75" customHeight="1">
      <c r="A20" s="118"/>
      <c r="B20" s="118"/>
      <c r="C20" s="119" t="s">
        <v>742</v>
      </c>
      <c r="D20" s="81" t="s">
        <v>763</v>
      </c>
      <c r="E20" s="120">
        <v>522211</v>
      </c>
      <c r="F20" s="120">
        <v>649750</v>
      </c>
      <c r="G20" s="97">
        <f t="shared" si="0"/>
        <v>1.2442288653437021</v>
      </c>
    </row>
    <row r="21" spans="1:7" s="124" customFormat="1" ht="45.75" customHeight="1">
      <c r="A21" s="82">
        <v>600</v>
      </c>
      <c r="B21" s="123"/>
      <c r="C21" s="82"/>
      <c r="D21" s="84" t="s">
        <v>764</v>
      </c>
      <c r="E21" s="89">
        <f>E22+E26</f>
        <v>108482</v>
      </c>
      <c r="F21" s="89">
        <f>F22+F26</f>
        <v>147978</v>
      </c>
      <c r="G21" s="87">
        <f t="shared" si="0"/>
        <v>1.3640788333548424</v>
      </c>
    </row>
    <row r="22" spans="1:7" s="22" customFormat="1" ht="21.75" customHeight="1">
      <c r="A22" s="126"/>
      <c r="B22" s="127">
        <v>60014</v>
      </c>
      <c r="C22" s="128"/>
      <c r="D22" s="50" t="s">
        <v>765</v>
      </c>
      <c r="E22" s="52">
        <f>E23+E24+E25</f>
        <v>18482</v>
      </c>
      <c r="F22" s="52">
        <f>SUM(F23:F25)</f>
        <v>67978</v>
      </c>
      <c r="G22" s="53">
        <f t="shared" si="0"/>
        <v>3.6780651444648846</v>
      </c>
    </row>
    <row r="23" spans="1:7" s="22" customFormat="1" ht="29.25" customHeight="1">
      <c r="A23" s="126"/>
      <c r="B23" s="127"/>
      <c r="C23" s="129">
        <v>2320</v>
      </c>
      <c r="D23" s="68" t="s">
        <v>766</v>
      </c>
      <c r="E23" s="130">
        <v>12482</v>
      </c>
      <c r="F23" s="131">
        <v>14978</v>
      </c>
      <c r="G23" s="132">
        <f t="shared" si="0"/>
        <v>1.199967953853549</v>
      </c>
    </row>
    <row r="24" spans="1:7" s="22" customFormat="1" ht="41.25" customHeight="1">
      <c r="A24" s="126"/>
      <c r="B24" s="127"/>
      <c r="C24" s="133">
        <v>6620</v>
      </c>
      <c r="D24" s="134" t="s">
        <v>767</v>
      </c>
      <c r="E24" s="135">
        <v>0</v>
      </c>
      <c r="F24" s="136">
        <v>53000</v>
      </c>
      <c r="G24" s="132">
        <v>0</v>
      </c>
    </row>
    <row r="25" spans="1:7" s="22" customFormat="1" ht="39" customHeight="1">
      <c r="A25" s="126"/>
      <c r="B25" s="127"/>
      <c r="C25" s="129">
        <v>6620</v>
      </c>
      <c r="D25" s="68" t="s">
        <v>768</v>
      </c>
      <c r="E25" s="137">
        <v>6000</v>
      </c>
      <c r="F25" s="131">
        <v>0</v>
      </c>
      <c r="G25" s="132">
        <f>F25/E25</f>
        <v>0</v>
      </c>
    </row>
    <row r="26" spans="1:7" s="22" customFormat="1" ht="39" customHeight="1">
      <c r="A26" s="126"/>
      <c r="B26" s="127">
        <v>60016</v>
      </c>
      <c r="C26" s="128"/>
      <c r="D26" s="50" t="s">
        <v>769</v>
      </c>
      <c r="E26" s="52">
        <f>E27</f>
        <v>90000</v>
      </c>
      <c r="F26" s="52">
        <f>SUM(F27:F28)</f>
        <v>80000</v>
      </c>
      <c r="G26" s="53">
        <f>F26/E26</f>
        <v>0.8888888888888888</v>
      </c>
    </row>
    <row r="27" spans="1:7" s="98" customFormat="1" ht="42" customHeight="1">
      <c r="A27" s="91"/>
      <c r="B27" s="139"/>
      <c r="C27" s="140">
        <v>6260</v>
      </c>
      <c r="D27" s="93" t="s">
        <v>770</v>
      </c>
      <c r="E27" s="120">
        <v>90000</v>
      </c>
      <c r="F27" s="95">
        <v>0</v>
      </c>
      <c r="G27" s="96">
        <f>F27/E27</f>
        <v>0</v>
      </c>
    </row>
    <row r="28" spans="1:7" s="98" customFormat="1" ht="36.75" customHeight="1">
      <c r="A28" s="91"/>
      <c r="B28" s="139"/>
      <c r="C28" s="141">
        <v>6620</v>
      </c>
      <c r="D28" s="142" t="s">
        <v>771</v>
      </c>
      <c r="E28" s="143"/>
      <c r="F28" s="144">
        <f>F29</f>
        <v>80000</v>
      </c>
      <c r="G28" s="96">
        <v>0</v>
      </c>
    </row>
    <row r="29" spans="1:7" s="98" customFormat="1" ht="22.5" customHeight="1">
      <c r="A29" s="91"/>
      <c r="B29" s="139"/>
      <c r="C29" s="141"/>
      <c r="D29" s="142" t="s">
        <v>772</v>
      </c>
      <c r="E29" s="143"/>
      <c r="F29" s="144">
        <v>80000</v>
      </c>
      <c r="G29" s="96">
        <v>0</v>
      </c>
    </row>
    <row r="30" spans="1:7" s="124" customFormat="1" ht="38.25" customHeight="1">
      <c r="A30" s="82">
        <v>700</v>
      </c>
      <c r="B30" s="123"/>
      <c r="C30" s="82"/>
      <c r="D30" s="84" t="s">
        <v>773</v>
      </c>
      <c r="E30" s="89">
        <f>E31</f>
        <v>2416755</v>
      </c>
      <c r="F30" s="89">
        <f>F31</f>
        <v>1381000</v>
      </c>
      <c r="G30" s="87">
        <f aca="true" t="shared" si="1" ref="G30:G40">F30/E30</f>
        <v>0.5714273892057739</v>
      </c>
    </row>
    <row r="31" spans="1:7" s="90" customFormat="1" ht="31.5" customHeight="1">
      <c r="A31" s="48"/>
      <c r="B31" s="48">
        <v>70005</v>
      </c>
      <c r="C31" s="48"/>
      <c r="D31" s="50" t="s">
        <v>774</v>
      </c>
      <c r="E31" s="89">
        <f>SUM(E32:E37)</f>
        <v>2416755</v>
      </c>
      <c r="F31" s="89">
        <f>SUM(F32:F37)</f>
        <v>1381000</v>
      </c>
      <c r="G31" s="21">
        <f t="shared" si="1"/>
        <v>0.5714273892057739</v>
      </c>
    </row>
    <row r="32" spans="1:7" s="22" customFormat="1" ht="26.25" customHeight="1">
      <c r="A32" s="145"/>
      <c r="B32" s="145"/>
      <c r="C32" s="48" t="s">
        <v>775</v>
      </c>
      <c r="D32" s="146" t="s">
        <v>776</v>
      </c>
      <c r="E32" s="10">
        <v>56751</v>
      </c>
      <c r="F32" s="10">
        <v>50000</v>
      </c>
      <c r="G32" s="53">
        <f t="shared" si="1"/>
        <v>0.8810417437578193</v>
      </c>
    </row>
    <row r="33" spans="1:7" s="22" customFormat="1" ht="42" customHeight="1">
      <c r="A33" s="145"/>
      <c r="B33" s="145"/>
      <c r="C33" s="48" t="s">
        <v>777</v>
      </c>
      <c r="D33" s="68" t="s">
        <v>778</v>
      </c>
      <c r="E33" s="20">
        <v>25729</v>
      </c>
      <c r="F33" s="20">
        <v>30000</v>
      </c>
      <c r="G33" s="53">
        <f t="shared" si="1"/>
        <v>1.1659994558669207</v>
      </c>
    </row>
    <row r="34" spans="1:7" s="22" customFormat="1" ht="27" customHeight="1">
      <c r="A34" s="145"/>
      <c r="B34" s="145"/>
      <c r="C34" s="48" t="s">
        <v>757</v>
      </c>
      <c r="D34" s="68" t="s">
        <v>779</v>
      </c>
      <c r="E34" s="20">
        <v>45916</v>
      </c>
      <c r="F34" s="20">
        <v>45000</v>
      </c>
      <c r="G34" s="53">
        <f t="shared" si="1"/>
        <v>0.9800505270493945</v>
      </c>
    </row>
    <row r="35" spans="1:7" s="11" customFormat="1" ht="39" customHeight="1">
      <c r="A35" s="148"/>
      <c r="B35" s="148"/>
      <c r="C35" s="67" t="s">
        <v>780</v>
      </c>
      <c r="D35" s="146" t="s">
        <v>781</v>
      </c>
      <c r="E35" s="20">
        <v>3105</v>
      </c>
      <c r="F35" s="20">
        <v>5000</v>
      </c>
      <c r="G35" s="53">
        <f t="shared" si="1"/>
        <v>1.6103059581320451</v>
      </c>
    </row>
    <row r="36" spans="1:7" s="11" customFormat="1" ht="30" customHeight="1">
      <c r="A36" s="148"/>
      <c r="B36" s="148"/>
      <c r="C36" s="67" t="s">
        <v>782</v>
      </c>
      <c r="D36" s="149" t="s">
        <v>783</v>
      </c>
      <c r="E36" s="10">
        <v>2284715</v>
      </c>
      <c r="F36" s="150">
        <v>1250000</v>
      </c>
      <c r="G36" s="69">
        <f t="shared" si="1"/>
        <v>0.5471141914855902</v>
      </c>
    </row>
    <row r="37" spans="1:7" s="78" customFormat="1" ht="16.5" customHeight="1">
      <c r="A37" s="151"/>
      <c r="B37" s="151"/>
      <c r="C37" s="71" t="s">
        <v>784</v>
      </c>
      <c r="D37" s="152" t="s">
        <v>762</v>
      </c>
      <c r="E37" s="73">
        <v>539</v>
      </c>
      <c r="F37" s="76">
        <v>1000</v>
      </c>
      <c r="G37" s="75">
        <f t="shared" si="1"/>
        <v>1.8552875695732838</v>
      </c>
    </row>
    <row r="38" spans="1:7" s="56" customFormat="1" ht="40.5" customHeight="1">
      <c r="A38" s="82">
        <v>750</v>
      </c>
      <c r="B38" s="82"/>
      <c r="C38" s="83"/>
      <c r="D38" s="84" t="s">
        <v>785</v>
      </c>
      <c r="E38" s="89">
        <f>E39+E42</f>
        <v>92001</v>
      </c>
      <c r="F38" s="89">
        <f>F39+F42</f>
        <v>294486</v>
      </c>
      <c r="G38" s="87">
        <f t="shared" si="1"/>
        <v>3.2008999902174975</v>
      </c>
    </row>
    <row r="39" spans="1:7" s="90" customFormat="1" ht="17.25" customHeight="1">
      <c r="A39" s="48"/>
      <c r="B39" s="48">
        <v>75011</v>
      </c>
      <c r="C39" s="48"/>
      <c r="D39" s="50" t="s">
        <v>786</v>
      </c>
      <c r="E39" s="52">
        <f>E40</f>
        <v>72740</v>
      </c>
      <c r="F39" s="52">
        <f>F40+F41</f>
        <v>74886</v>
      </c>
      <c r="G39" s="53">
        <f t="shared" si="1"/>
        <v>1.029502337091009</v>
      </c>
    </row>
    <row r="40" spans="1:7" s="22" customFormat="1" ht="21" customHeight="1">
      <c r="A40" s="57"/>
      <c r="B40" s="57"/>
      <c r="C40" s="58">
        <v>2010</v>
      </c>
      <c r="D40" s="59" t="s">
        <v>787</v>
      </c>
      <c r="E40" s="20">
        <v>72740</v>
      </c>
      <c r="F40" s="60">
        <v>72886</v>
      </c>
      <c r="G40" s="53">
        <f t="shared" si="1"/>
        <v>1.002007148748969</v>
      </c>
    </row>
    <row r="41" spans="1:7" s="22" customFormat="1" ht="24.75" customHeight="1">
      <c r="A41" s="57"/>
      <c r="B41" s="57"/>
      <c r="C41" s="58">
        <v>2350</v>
      </c>
      <c r="D41" s="59" t="s">
        <v>788</v>
      </c>
      <c r="E41" s="20"/>
      <c r="F41" s="60">
        <v>2000</v>
      </c>
      <c r="G41" s="53">
        <v>0</v>
      </c>
    </row>
    <row r="42" spans="1:7" s="90" customFormat="1" ht="18" customHeight="1">
      <c r="A42" s="48"/>
      <c r="B42" s="48">
        <v>75023</v>
      </c>
      <c r="C42" s="48"/>
      <c r="D42" s="50" t="s">
        <v>789</v>
      </c>
      <c r="E42" s="52">
        <f>E43+E44+E48</f>
        <v>19261</v>
      </c>
      <c r="F42" s="52">
        <f>F43+F44+F45+F46+F47</f>
        <v>219600</v>
      </c>
      <c r="G42" s="53">
        <f>F42/E42</f>
        <v>11.401277192253778</v>
      </c>
    </row>
    <row r="43" spans="1:7" s="22" customFormat="1" ht="17.25" customHeight="1">
      <c r="A43" s="57"/>
      <c r="B43" s="57"/>
      <c r="C43" s="58" t="s">
        <v>777</v>
      </c>
      <c r="D43" s="59" t="s">
        <v>790</v>
      </c>
      <c r="E43" s="20">
        <v>7266</v>
      </c>
      <c r="F43" s="60">
        <v>5000</v>
      </c>
      <c r="G43" s="53">
        <f>F43/E43</f>
        <v>0.6881365262868153</v>
      </c>
    </row>
    <row r="44" spans="1:7" s="78" customFormat="1" ht="13.5" customHeight="1">
      <c r="A44" s="70"/>
      <c r="B44" s="70"/>
      <c r="C44" s="119" t="s">
        <v>742</v>
      </c>
      <c r="D44" s="81" t="s">
        <v>791</v>
      </c>
      <c r="E44" s="73">
        <v>1995</v>
      </c>
      <c r="F44" s="76">
        <v>2000</v>
      </c>
      <c r="G44" s="75">
        <f>F44/E44</f>
        <v>1.0025062656641603</v>
      </c>
    </row>
    <row r="45" spans="1:7" s="78" customFormat="1" ht="42.75" customHeight="1">
      <c r="A45" s="70"/>
      <c r="B45" s="70"/>
      <c r="C45" s="119">
        <v>6298</v>
      </c>
      <c r="D45" s="68" t="s">
        <v>792</v>
      </c>
      <c r="E45" s="73"/>
      <c r="F45" s="76">
        <v>52000</v>
      </c>
      <c r="G45" s="75">
        <v>0</v>
      </c>
    </row>
    <row r="46" spans="1:7" s="78" customFormat="1" ht="37.5" customHeight="1">
      <c r="A46" s="70"/>
      <c r="B46" s="70"/>
      <c r="C46" s="119">
        <v>6298</v>
      </c>
      <c r="D46" s="68" t="s">
        <v>793</v>
      </c>
      <c r="E46" s="73"/>
      <c r="F46" s="76">
        <v>106000</v>
      </c>
      <c r="G46" s="75">
        <v>0</v>
      </c>
    </row>
    <row r="47" spans="1:7" s="78" customFormat="1" ht="30.75" customHeight="1">
      <c r="A47" s="70"/>
      <c r="B47" s="70"/>
      <c r="C47" s="119">
        <v>6298</v>
      </c>
      <c r="D47" s="68" t="s">
        <v>794</v>
      </c>
      <c r="E47" s="73"/>
      <c r="F47" s="76">
        <v>54600</v>
      </c>
      <c r="G47" s="75">
        <v>0</v>
      </c>
    </row>
    <row r="48" spans="1:7" s="78" customFormat="1" ht="30.75" customHeight="1">
      <c r="A48" s="70"/>
      <c r="B48" s="70"/>
      <c r="C48" s="119">
        <v>8538</v>
      </c>
      <c r="D48" s="81" t="s">
        <v>795</v>
      </c>
      <c r="E48" s="73">
        <v>10000</v>
      </c>
      <c r="F48" s="76">
        <v>0</v>
      </c>
      <c r="G48" s="75">
        <f aca="true" t="shared" si="2" ref="G48:G53">F48/E48</f>
        <v>0</v>
      </c>
    </row>
    <row r="49" spans="1:7" s="116" customFormat="1" ht="54.75" customHeight="1">
      <c r="A49" s="82">
        <v>751</v>
      </c>
      <c r="B49" s="153"/>
      <c r="C49" s="82"/>
      <c r="D49" s="84" t="s">
        <v>796</v>
      </c>
      <c r="E49" s="89">
        <f>E50+E52</f>
        <v>38775</v>
      </c>
      <c r="F49" s="89">
        <f>F50</f>
        <v>1100</v>
      </c>
      <c r="G49" s="87">
        <f t="shared" si="2"/>
        <v>0.028368794326241134</v>
      </c>
    </row>
    <row r="50" spans="1:7" s="56" customFormat="1" ht="20.25" customHeight="1">
      <c r="A50" s="145"/>
      <c r="B50" s="48">
        <v>75101</v>
      </c>
      <c r="C50" s="48"/>
      <c r="D50" s="50" t="s">
        <v>797</v>
      </c>
      <c r="E50" s="52">
        <f>E51</f>
        <v>1030</v>
      </c>
      <c r="F50" s="52">
        <f>F51</f>
        <v>1100</v>
      </c>
      <c r="G50" s="53">
        <f t="shared" si="2"/>
        <v>1.0679611650485437</v>
      </c>
    </row>
    <row r="51" spans="1:7" s="78" customFormat="1" ht="21.75" customHeight="1">
      <c r="A51" s="70"/>
      <c r="B51" s="70"/>
      <c r="C51" s="119">
        <v>2010</v>
      </c>
      <c r="D51" s="81" t="s">
        <v>787</v>
      </c>
      <c r="E51" s="73">
        <v>1030</v>
      </c>
      <c r="F51" s="76">
        <v>1100</v>
      </c>
      <c r="G51" s="75">
        <f t="shared" si="2"/>
        <v>1.0679611650485437</v>
      </c>
    </row>
    <row r="52" spans="1:7" s="125" customFormat="1" ht="24.75" customHeight="1">
      <c r="A52" s="157"/>
      <c r="B52" s="153">
        <v>75109</v>
      </c>
      <c r="C52" s="158"/>
      <c r="D52" s="1034" t="s">
        <v>798</v>
      </c>
      <c r="E52" s="1035">
        <f>E53</f>
        <v>37745</v>
      </c>
      <c r="F52" s="1036">
        <v>0</v>
      </c>
      <c r="G52" s="87">
        <f t="shared" si="2"/>
        <v>0</v>
      </c>
    </row>
    <row r="53" spans="1:7" s="22" customFormat="1" ht="33" customHeight="1">
      <c r="A53" s="57"/>
      <c r="B53" s="57"/>
      <c r="C53" s="58">
        <v>2010</v>
      </c>
      <c r="D53" s="59" t="s">
        <v>799</v>
      </c>
      <c r="E53" s="20">
        <v>37745</v>
      </c>
      <c r="F53" s="60">
        <v>0</v>
      </c>
      <c r="G53" s="53">
        <f t="shared" si="2"/>
        <v>0</v>
      </c>
    </row>
    <row r="54" spans="1:7" s="125" customFormat="1" ht="22.5" customHeight="1">
      <c r="A54" s="153">
        <v>752</v>
      </c>
      <c r="B54" s="157"/>
      <c r="C54" s="158"/>
      <c r="D54" s="162" t="s">
        <v>800</v>
      </c>
      <c r="E54" s="160">
        <f>E55</f>
        <v>0</v>
      </c>
      <c r="F54" s="163">
        <f>F55</f>
        <v>1000</v>
      </c>
      <c r="G54" s="87">
        <v>0</v>
      </c>
    </row>
    <row r="55" spans="1:7" s="125" customFormat="1" ht="23.25" customHeight="1">
      <c r="A55" s="157"/>
      <c r="B55" s="153">
        <v>75212</v>
      </c>
      <c r="C55" s="158"/>
      <c r="D55" s="159" t="s">
        <v>801</v>
      </c>
      <c r="E55" s="164">
        <f>E56</f>
        <v>0</v>
      </c>
      <c r="F55" s="113">
        <f>F56</f>
        <v>1000</v>
      </c>
      <c r="G55" s="87">
        <v>0</v>
      </c>
    </row>
    <row r="56" spans="1:7" s="11" customFormat="1" ht="25.5" customHeight="1">
      <c r="A56" s="61"/>
      <c r="B56" s="148"/>
      <c r="C56" s="62">
        <v>2020</v>
      </c>
      <c r="D56" s="63" t="s">
        <v>802</v>
      </c>
      <c r="E56" s="10">
        <v>0</v>
      </c>
      <c r="F56" s="13">
        <v>1000</v>
      </c>
      <c r="G56" s="69">
        <v>0</v>
      </c>
    </row>
    <row r="57" spans="1:7" s="116" customFormat="1" ht="43.5" customHeight="1">
      <c r="A57" s="82">
        <v>754</v>
      </c>
      <c r="B57" s="82"/>
      <c r="C57" s="83"/>
      <c r="D57" s="84" t="s">
        <v>803</v>
      </c>
      <c r="E57" s="89">
        <f>E58</f>
        <v>1000</v>
      </c>
      <c r="F57" s="89">
        <f>F58</f>
        <v>300</v>
      </c>
      <c r="G57" s="87">
        <f>F57/E57</f>
        <v>0.3</v>
      </c>
    </row>
    <row r="58" spans="1:7" s="90" customFormat="1" ht="22.5" customHeight="1">
      <c r="A58" s="48"/>
      <c r="B58" s="48">
        <v>75414</v>
      </c>
      <c r="C58" s="48"/>
      <c r="D58" s="50" t="s">
        <v>1</v>
      </c>
      <c r="E58" s="52">
        <f>E59</f>
        <v>1000</v>
      </c>
      <c r="F58" s="52">
        <f>F59</f>
        <v>300</v>
      </c>
      <c r="G58" s="21">
        <f aca="true" t="shared" si="3" ref="G58:G83">F58/E58</f>
        <v>0.3</v>
      </c>
    </row>
    <row r="59" spans="1:7" s="98" customFormat="1" ht="14.25">
      <c r="A59" s="165"/>
      <c r="B59" s="165"/>
      <c r="C59" s="166">
        <v>2010</v>
      </c>
      <c r="D59" s="81" t="s">
        <v>787</v>
      </c>
      <c r="E59" s="167">
        <v>1000</v>
      </c>
      <c r="F59" s="167">
        <v>300</v>
      </c>
      <c r="G59" s="77">
        <f t="shared" si="3"/>
        <v>0.3</v>
      </c>
    </row>
    <row r="60" spans="1:7" s="116" customFormat="1" ht="59.25" customHeight="1">
      <c r="A60" s="82">
        <v>756</v>
      </c>
      <c r="B60" s="82"/>
      <c r="C60" s="83"/>
      <c r="D60" s="84" t="s">
        <v>2</v>
      </c>
      <c r="E60" s="89">
        <f>E61+E64+E72+E80+E82+E86+E88</f>
        <v>8168994</v>
      </c>
      <c r="F60" s="89">
        <f>F61+F64+F72+F82+F86+F88+F80</f>
        <v>10160584</v>
      </c>
      <c r="G60" s="87">
        <f t="shared" si="3"/>
        <v>1.243798685615389</v>
      </c>
    </row>
    <row r="61" spans="1:7" s="90" customFormat="1" ht="36" customHeight="1">
      <c r="A61" s="48"/>
      <c r="B61" s="48">
        <v>75601</v>
      </c>
      <c r="C61" s="48"/>
      <c r="D61" s="50" t="s">
        <v>3</v>
      </c>
      <c r="E61" s="52">
        <f>E62+E63</f>
        <v>17075</v>
      </c>
      <c r="F61" s="52">
        <f>F62+F63</f>
        <v>18200</v>
      </c>
      <c r="G61" s="53">
        <f t="shared" si="3"/>
        <v>1.0658857979502196</v>
      </c>
    </row>
    <row r="62" spans="1:7" s="17" customFormat="1" ht="38.25">
      <c r="A62" s="168"/>
      <c r="B62" s="168"/>
      <c r="C62" s="169" t="s">
        <v>4</v>
      </c>
      <c r="D62" s="170" t="s">
        <v>5</v>
      </c>
      <c r="E62" s="16">
        <v>16046</v>
      </c>
      <c r="F62" s="171">
        <v>18000</v>
      </c>
      <c r="G62" s="172">
        <f t="shared" si="3"/>
        <v>1.1217748971706345</v>
      </c>
    </row>
    <row r="63" spans="1:7" s="9" customFormat="1" ht="17.25" customHeight="1">
      <c r="A63" s="61"/>
      <c r="B63" s="61"/>
      <c r="C63" s="62" t="s">
        <v>6</v>
      </c>
      <c r="D63" s="63" t="s">
        <v>762</v>
      </c>
      <c r="E63" s="10">
        <v>1029</v>
      </c>
      <c r="F63" s="10">
        <v>200</v>
      </c>
      <c r="G63" s="23">
        <f t="shared" si="3"/>
        <v>0.19436345966958213</v>
      </c>
    </row>
    <row r="64" spans="1:7" s="174" customFormat="1" ht="102" customHeight="1">
      <c r="A64" s="67"/>
      <c r="B64" s="67">
        <v>75615</v>
      </c>
      <c r="C64" s="67"/>
      <c r="D64" s="173" t="s">
        <v>7</v>
      </c>
      <c r="E64" s="14">
        <f>SUM(E65:E71)</f>
        <v>2151139</v>
      </c>
      <c r="F64" s="14">
        <f>SUM(F65:F71)</f>
        <v>2134800</v>
      </c>
      <c r="G64" s="69">
        <f t="shared" si="3"/>
        <v>0.9924044889707266</v>
      </c>
    </row>
    <row r="65" spans="1:7" s="11" customFormat="1" ht="17.25" customHeight="1">
      <c r="A65" s="61"/>
      <c r="B65" s="61"/>
      <c r="C65" s="62" t="s">
        <v>8</v>
      </c>
      <c r="D65" s="63" t="s">
        <v>9</v>
      </c>
      <c r="E65" s="10">
        <v>1806214</v>
      </c>
      <c r="F65" s="13">
        <v>1772000</v>
      </c>
      <c r="G65" s="69">
        <f t="shared" si="3"/>
        <v>0.9810576155427873</v>
      </c>
    </row>
    <row r="66" spans="1:7" s="22" customFormat="1" ht="17.25" customHeight="1">
      <c r="A66" s="57"/>
      <c r="B66" s="57"/>
      <c r="C66" s="58" t="s">
        <v>10</v>
      </c>
      <c r="D66" s="59" t="s">
        <v>11</v>
      </c>
      <c r="E66" s="20">
        <v>93050</v>
      </c>
      <c r="F66" s="13">
        <v>110000</v>
      </c>
      <c r="G66" s="69">
        <f t="shared" si="3"/>
        <v>1.182160128962923</v>
      </c>
    </row>
    <row r="67" spans="1:7" s="22" customFormat="1" ht="17.25" customHeight="1">
      <c r="A67" s="57"/>
      <c r="B67" s="57"/>
      <c r="C67" s="58" t="s">
        <v>12</v>
      </c>
      <c r="D67" s="59" t="s">
        <v>13</v>
      </c>
      <c r="E67" s="20">
        <v>54109</v>
      </c>
      <c r="F67" s="13">
        <v>55000</v>
      </c>
      <c r="G67" s="69">
        <f t="shared" si="3"/>
        <v>1.0164667615368976</v>
      </c>
    </row>
    <row r="68" spans="1:7" s="22" customFormat="1" ht="18" customHeight="1">
      <c r="A68" s="57"/>
      <c r="B68" s="57"/>
      <c r="C68" s="58" t="s">
        <v>14</v>
      </c>
      <c r="D68" s="59" t="s">
        <v>15</v>
      </c>
      <c r="E68" s="20">
        <v>130951</v>
      </c>
      <c r="F68" s="13">
        <v>135000</v>
      </c>
      <c r="G68" s="69">
        <f t="shared" si="3"/>
        <v>1.0309199624286947</v>
      </c>
    </row>
    <row r="69" spans="1:7" s="22" customFormat="1" ht="17.25" customHeight="1">
      <c r="A69" s="57"/>
      <c r="B69" s="57"/>
      <c r="C69" s="58" t="s">
        <v>16</v>
      </c>
      <c r="D69" s="59" t="s">
        <v>17</v>
      </c>
      <c r="E69" s="20">
        <v>15990</v>
      </c>
      <c r="F69" s="13">
        <v>14100</v>
      </c>
      <c r="G69" s="69">
        <f t="shared" si="3"/>
        <v>0.8818011257035647</v>
      </c>
    </row>
    <row r="70" spans="1:7" s="22" customFormat="1" ht="17.25" customHeight="1">
      <c r="A70" s="57"/>
      <c r="B70" s="57"/>
      <c r="C70" s="58" t="s">
        <v>18</v>
      </c>
      <c r="D70" s="59" t="s">
        <v>19</v>
      </c>
      <c r="E70" s="20">
        <v>42150</v>
      </c>
      <c r="F70" s="13">
        <v>42000</v>
      </c>
      <c r="G70" s="69">
        <f t="shared" si="3"/>
        <v>0.99644128113879</v>
      </c>
    </row>
    <row r="71" spans="1:7" s="22" customFormat="1" ht="17.25" customHeight="1">
      <c r="A71" s="57"/>
      <c r="B71" s="57"/>
      <c r="C71" s="58" t="s">
        <v>6</v>
      </c>
      <c r="D71" s="59" t="s">
        <v>762</v>
      </c>
      <c r="E71" s="20">
        <v>8675</v>
      </c>
      <c r="F71" s="13">
        <v>6700</v>
      </c>
      <c r="G71" s="69">
        <f t="shared" si="3"/>
        <v>0.7723342939481268</v>
      </c>
    </row>
    <row r="72" spans="1:7" s="90" customFormat="1" ht="96" customHeight="1">
      <c r="A72" s="48"/>
      <c r="B72" s="48">
        <v>75616</v>
      </c>
      <c r="C72" s="48"/>
      <c r="D72" s="50" t="s">
        <v>20</v>
      </c>
      <c r="E72" s="52">
        <f>SUM(E73:E79)</f>
        <v>1740293</v>
      </c>
      <c r="F72" s="52">
        <f>SUM(F73:F79)</f>
        <v>1989043</v>
      </c>
      <c r="G72" s="53">
        <f t="shared" si="3"/>
        <v>1.1429357010572359</v>
      </c>
    </row>
    <row r="73" spans="1:7" s="22" customFormat="1" ht="17.25" customHeight="1">
      <c r="A73" s="57"/>
      <c r="B73" s="57"/>
      <c r="C73" s="58" t="s">
        <v>8</v>
      </c>
      <c r="D73" s="59" t="s">
        <v>9</v>
      </c>
      <c r="E73" s="20">
        <v>922913</v>
      </c>
      <c r="F73" s="60">
        <v>1165000</v>
      </c>
      <c r="G73" s="69">
        <f t="shared" si="3"/>
        <v>1.2623074981065388</v>
      </c>
    </row>
    <row r="74" spans="1:7" s="22" customFormat="1" ht="17.25" customHeight="1">
      <c r="A74" s="57"/>
      <c r="B74" s="57"/>
      <c r="C74" s="58" t="s">
        <v>10</v>
      </c>
      <c r="D74" s="59" t="s">
        <v>11</v>
      </c>
      <c r="E74" s="20">
        <v>295025</v>
      </c>
      <c r="F74" s="60">
        <v>364000</v>
      </c>
      <c r="G74" s="69">
        <f t="shared" si="3"/>
        <v>1.2337937462926871</v>
      </c>
    </row>
    <row r="75" spans="1:7" s="22" customFormat="1" ht="17.25" customHeight="1">
      <c r="A75" s="57"/>
      <c r="B75" s="57"/>
      <c r="C75" s="58" t="s">
        <v>12</v>
      </c>
      <c r="D75" s="59" t="s">
        <v>13</v>
      </c>
      <c r="E75" s="20">
        <v>10861</v>
      </c>
      <c r="F75" s="60">
        <v>12500</v>
      </c>
      <c r="G75" s="69">
        <f t="shared" si="3"/>
        <v>1.1509069146487432</v>
      </c>
    </row>
    <row r="76" spans="1:7" s="22" customFormat="1" ht="17.25" customHeight="1">
      <c r="A76" s="57"/>
      <c r="B76" s="57"/>
      <c r="C76" s="58" t="s">
        <v>14</v>
      </c>
      <c r="D76" s="59" t="s">
        <v>15</v>
      </c>
      <c r="E76" s="20">
        <v>89095</v>
      </c>
      <c r="F76" s="60">
        <v>78000</v>
      </c>
      <c r="G76" s="69">
        <f t="shared" si="3"/>
        <v>0.875470003928391</v>
      </c>
    </row>
    <row r="77" spans="1:7" s="22" customFormat="1" ht="17.25" customHeight="1">
      <c r="A77" s="57"/>
      <c r="B77" s="57"/>
      <c r="C77" s="58" t="s">
        <v>21</v>
      </c>
      <c r="D77" s="59" t="s">
        <v>22</v>
      </c>
      <c r="E77" s="20">
        <v>39153</v>
      </c>
      <c r="F77" s="60">
        <v>38050</v>
      </c>
      <c r="G77" s="69">
        <f t="shared" si="3"/>
        <v>0.9718284678057876</v>
      </c>
    </row>
    <row r="78" spans="1:7" s="22" customFormat="1" ht="17.25" customHeight="1">
      <c r="A78" s="57"/>
      <c r="B78" s="57"/>
      <c r="C78" s="58" t="s">
        <v>18</v>
      </c>
      <c r="D78" s="59" t="s">
        <v>19</v>
      </c>
      <c r="E78" s="20">
        <v>365276</v>
      </c>
      <c r="F78" s="60">
        <v>305000</v>
      </c>
      <c r="G78" s="69">
        <f t="shared" si="3"/>
        <v>0.8349850523987341</v>
      </c>
    </row>
    <row r="79" spans="1:7" s="22" customFormat="1" ht="17.25" customHeight="1">
      <c r="A79" s="57"/>
      <c r="B79" s="57"/>
      <c r="C79" s="58" t="s">
        <v>6</v>
      </c>
      <c r="D79" s="59" t="s">
        <v>762</v>
      </c>
      <c r="E79" s="20">
        <v>17970</v>
      </c>
      <c r="F79" s="60">
        <v>26493</v>
      </c>
      <c r="G79" s="69">
        <f t="shared" si="3"/>
        <v>1.4742904841402338</v>
      </c>
    </row>
    <row r="80" spans="1:7" s="22" customFormat="1" ht="22.5" customHeight="1">
      <c r="A80" s="57"/>
      <c r="B80" s="145">
        <v>75617</v>
      </c>
      <c r="C80" s="58"/>
      <c r="D80" s="175" t="s">
        <v>23</v>
      </c>
      <c r="E80" s="176">
        <f>E81</f>
        <v>306</v>
      </c>
      <c r="F80" s="177">
        <f>F81</f>
        <v>25000</v>
      </c>
      <c r="G80" s="69">
        <f t="shared" si="3"/>
        <v>81.69934640522875</v>
      </c>
    </row>
    <row r="81" spans="1:7" s="22" customFormat="1" ht="17.25" customHeight="1">
      <c r="A81" s="57"/>
      <c r="B81" s="57"/>
      <c r="C81" s="58">
        <v>370</v>
      </c>
      <c r="D81" s="59" t="s">
        <v>24</v>
      </c>
      <c r="E81" s="20">
        <v>306</v>
      </c>
      <c r="F81" s="60">
        <v>25000</v>
      </c>
      <c r="G81" s="69">
        <f t="shared" si="3"/>
        <v>81.69934640522875</v>
      </c>
    </row>
    <row r="82" spans="1:7" s="90" customFormat="1" ht="51.75" customHeight="1">
      <c r="A82" s="48"/>
      <c r="B82" s="48">
        <v>75618</v>
      </c>
      <c r="C82" s="48"/>
      <c r="D82" s="50" t="s">
        <v>25</v>
      </c>
      <c r="E82" s="52">
        <f>E83+E85</f>
        <v>27784</v>
      </c>
      <c r="F82" s="52">
        <f>F83+F85+F84</f>
        <v>88100</v>
      </c>
      <c r="G82" s="53">
        <f t="shared" si="3"/>
        <v>3.170889720702563</v>
      </c>
    </row>
    <row r="83" spans="1:7" s="22" customFormat="1" ht="17.25" customHeight="1">
      <c r="A83" s="57"/>
      <c r="B83" s="57"/>
      <c r="C83" s="58" t="s">
        <v>26</v>
      </c>
      <c r="D83" s="59" t="s">
        <v>27</v>
      </c>
      <c r="E83" s="20">
        <v>27784</v>
      </c>
      <c r="F83" s="60">
        <v>38000</v>
      </c>
      <c r="G83" s="53">
        <f t="shared" si="3"/>
        <v>1.367693636625396</v>
      </c>
    </row>
    <row r="84" spans="1:7" s="22" customFormat="1" ht="17.25" customHeight="1">
      <c r="A84" s="57"/>
      <c r="B84" s="57"/>
      <c r="C84" s="179" t="s">
        <v>28</v>
      </c>
      <c r="D84" s="59" t="s">
        <v>29</v>
      </c>
      <c r="E84" s="20">
        <v>0</v>
      </c>
      <c r="F84" s="60">
        <v>50000</v>
      </c>
      <c r="G84" s="53">
        <v>0</v>
      </c>
    </row>
    <row r="85" spans="1:7" s="22" customFormat="1" ht="17.25" customHeight="1">
      <c r="A85" s="57"/>
      <c r="B85" s="57"/>
      <c r="C85" s="58" t="s">
        <v>6</v>
      </c>
      <c r="D85" s="59" t="s">
        <v>762</v>
      </c>
      <c r="E85" s="20">
        <v>0</v>
      </c>
      <c r="F85" s="60">
        <v>100</v>
      </c>
      <c r="G85" s="53">
        <v>0</v>
      </c>
    </row>
    <row r="86" spans="1:7" s="90" customFormat="1" ht="17.25" customHeight="1">
      <c r="A86" s="48"/>
      <c r="B86" s="48">
        <v>75619</v>
      </c>
      <c r="C86" s="48"/>
      <c r="D86" s="50" t="s">
        <v>30</v>
      </c>
      <c r="E86" s="52">
        <f>E87</f>
        <v>24333</v>
      </c>
      <c r="F86" s="52">
        <f>F87</f>
        <v>11000</v>
      </c>
      <c r="G86" s="53">
        <f aca="true" t="shared" si="4" ref="G86:G101">F86/E86</f>
        <v>0.4520609871368101</v>
      </c>
    </row>
    <row r="87" spans="1:7" s="11" customFormat="1" ht="17.25" customHeight="1">
      <c r="A87" s="61"/>
      <c r="B87" s="61"/>
      <c r="C87" s="62" t="s">
        <v>31</v>
      </c>
      <c r="D87" s="63" t="s">
        <v>32</v>
      </c>
      <c r="E87" s="10">
        <v>24333</v>
      </c>
      <c r="F87" s="13">
        <v>11000</v>
      </c>
      <c r="G87" s="69">
        <f t="shared" si="4"/>
        <v>0.4520609871368101</v>
      </c>
    </row>
    <row r="88" spans="1:7" s="90" customFormat="1" ht="52.5" customHeight="1">
      <c r="A88" s="48"/>
      <c r="B88" s="48">
        <v>75621</v>
      </c>
      <c r="C88" s="48"/>
      <c r="D88" s="50" t="s">
        <v>33</v>
      </c>
      <c r="E88" s="14">
        <f>E89+E90</f>
        <v>4208064</v>
      </c>
      <c r="F88" s="14">
        <f>F89+F90</f>
        <v>5894441</v>
      </c>
      <c r="G88" s="53">
        <f t="shared" si="4"/>
        <v>1.4007488954540614</v>
      </c>
    </row>
    <row r="89" spans="1:7" s="11" customFormat="1" ht="26.25" customHeight="1">
      <c r="A89" s="148"/>
      <c r="B89" s="148"/>
      <c r="C89" s="67" t="s">
        <v>34</v>
      </c>
      <c r="D89" s="146" t="s">
        <v>35</v>
      </c>
      <c r="E89" s="10">
        <v>4076982</v>
      </c>
      <c r="F89" s="13">
        <v>5644441</v>
      </c>
      <c r="G89" s="69">
        <f t="shared" si="4"/>
        <v>1.3844655188568407</v>
      </c>
    </row>
    <row r="90" spans="1:7" s="98" customFormat="1" ht="18.75" customHeight="1">
      <c r="A90" s="165"/>
      <c r="B90" s="165"/>
      <c r="C90" s="166" t="s">
        <v>36</v>
      </c>
      <c r="D90" s="93" t="s">
        <v>37</v>
      </c>
      <c r="E90" s="167">
        <v>131082</v>
      </c>
      <c r="F90" s="155">
        <v>250000</v>
      </c>
      <c r="G90" s="156">
        <f t="shared" si="4"/>
        <v>1.9072031247615997</v>
      </c>
    </row>
    <row r="91" spans="1:7" s="56" customFormat="1" ht="36.75" customHeight="1">
      <c r="A91" s="82">
        <v>758</v>
      </c>
      <c r="B91" s="82"/>
      <c r="C91" s="83"/>
      <c r="D91" s="84" t="s">
        <v>38</v>
      </c>
      <c r="E91" s="89">
        <f>E92+E94+E96</f>
        <v>5119954</v>
      </c>
      <c r="F91" s="89">
        <f>F92+F94+F96</f>
        <v>5408290</v>
      </c>
      <c r="G91" s="87">
        <f t="shared" si="4"/>
        <v>1.0563161309652391</v>
      </c>
    </row>
    <row r="92" spans="1:7" s="90" customFormat="1" ht="36" customHeight="1">
      <c r="A92" s="48"/>
      <c r="B92" s="48">
        <v>75801</v>
      </c>
      <c r="C92" s="48"/>
      <c r="D92" s="50" t="s">
        <v>39</v>
      </c>
      <c r="E92" s="52">
        <f>E93</f>
        <v>4405634</v>
      </c>
      <c r="F92" s="52">
        <f>F93</f>
        <v>4615812</v>
      </c>
      <c r="G92" s="53">
        <f t="shared" si="4"/>
        <v>1.0477066410872986</v>
      </c>
    </row>
    <row r="93" spans="1:7" s="11" customFormat="1" ht="17.25" customHeight="1">
      <c r="A93" s="61"/>
      <c r="B93" s="61"/>
      <c r="C93" s="62" t="s">
        <v>40</v>
      </c>
      <c r="D93" s="63" t="s">
        <v>41</v>
      </c>
      <c r="E93" s="10">
        <v>4405634</v>
      </c>
      <c r="F93" s="13">
        <v>4615812</v>
      </c>
      <c r="G93" s="69">
        <f t="shared" si="4"/>
        <v>1.0477066410872986</v>
      </c>
    </row>
    <row r="94" spans="1:7" s="90" customFormat="1" ht="34.5" customHeight="1">
      <c r="A94" s="48"/>
      <c r="B94" s="48">
        <v>75807</v>
      </c>
      <c r="C94" s="48"/>
      <c r="D94" s="50" t="s">
        <v>42</v>
      </c>
      <c r="E94" s="52">
        <f>E95</f>
        <v>653230</v>
      </c>
      <c r="F94" s="52">
        <f>F95</f>
        <v>722478</v>
      </c>
      <c r="G94" s="53">
        <f t="shared" si="4"/>
        <v>1.1060086034015584</v>
      </c>
    </row>
    <row r="95" spans="1:7" s="11" customFormat="1" ht="17.25" customHeight="1">
      <c r="A95" s="61"/>
      <c r="B95" s="61"/>
      <c r="C95" s="62" t="s">
        <v>40</v>
      </c>
      <c r="D95" s="63" t="s">
        <v>41</v>
      </c>
      <c r="E95" s="10">
        <v>653230</v>
      </c>
      <c r="F95" s="13">
        <v>722478</v>
      </c>
      <c r="G95" s="69">
        <f t="shared" si="4"/>
        <v>1.1060086034015584</v>
      </c>
    </row>
    <row r="96" spans="1:7" s="90" customFormat="1" ht="18.75" customHeight="1">
      <c r="A96" s="48"/>
      <c r="B96" s="48">
        <v>75814</v>
      </c>
      <c r="C96" s="48"/>
      <c r="D96" s="50" t="s">
        <v>43</v>
      </c>
      <c r="E96" s="52">
        <f>SUM(E97:E98)</f>
        <v>61090</v>
      </c>
      <c r="F96" s="52">
        <f>SUM(F97:F98)</f>
        <v>70000</v>
      </c>
      <c r="G96" s="53">
        <f t="shared" si="4"/>
        <v>1.1458503846783434</v>
      </c>
    </row>
    <row r="97" spans="1:7" s="22" customFormat="1" ht="21.75" customHeight="1">
      <c r="A97" s="57"/>
      <c r="B97" s="57"/>
      <c r="C97" s="58" t="s">
        <v>784</v>
      </c>
      <c r="D97" s="59" t="s">
        <v>44</v>
      </c>
      <c r="E97" s="20">
        <v>22732</v>
      </c>
      <c r="F97" s="60">
        <v>20000</v>
      </c>
      <c r="G97" s="53">
        <f t="shared" si="4"/>
        <v>0.8798169980644026</v>
      </c>
    </row>
    <row r="98" spans="1:7" s="78" customFormat="1" ht="17.25" customHeight="1">
      <c r="A98" s="70"/>
      <c r="B98" s="70"/>
      <c r="C98" s="119" t="s">
        <v>742</v>
      </c>
      <c r="D98" s="81" t="s">
        <v>45</v>
      </c>
      <c r="E98" s="73">
        <v>38358</v>
      </c>
      <c r="F98" s="76">
        <v>50000</v>
      </c>
      <c r="G98" s="75">
        <f t="shared" si="4"/>
        <v>1.3035090463527816</v>
      </c>
    </row>
    <row r="99" spans="1:7" s="56" customFormat="1" ht="39.75" customHeight="1">
      <c r="A99" s="82">
        <v>801</v>
      </c>
      <c r="B99" s="82"/>
      <c r="C99" s="83"/>
      <c r="D99" s="84" t="s">
        <v>46</v>
      </c>
      <c r="E99" s="89">
        <f>E100+E106+E111+E115+E113</f>
        <v>421037</v>
      </c>
      <c r="F99" s="89">
        <f>F100+F106+F111+F113+F115</f>
        <v>224000</v>
      </c>
      <c r="G99" s="87">
        <f t="shared" si="4"/>
        <v>0.5320197512332645</v>
      </c>
    </row>
    <row r="100" spans="1:7" s="90" customFormat="1" ht="15.75" customHeight="1">
      <c r="A100" s="48"/>
      <c r="B100" s="48">
        <v>80101</v>
      </c>
      <c r="C100" s="48"/>
      <c r="D100" s="50" t="s">
        <v>47</v>
      </c>
      <c r="E100" s="52">
        <f>SUM(E101:E105)</f>
        <v>223037</v>
      </c>
      <c r="F100" s="52">
        <f>SUM(F101:F105)</f>
        <v>21000</v>
      </c>
      <c r="G100" s="53">
        <f t="shared" si="4"/>
        <v>0.09415478149365351</v>
      </c>
    </row>
    <row r="101" spans="1:7" s="90" customFormat="1" ht="15.75" customHeight="1">
      <c r="A101" s="48"/>
      <c r="B101" s="48"/>
      <c r="C101" s="58" t="s">
        <v>48</v>
      </c>
      <c r="D101" s="59" t="s">
        <v>49</v>
      </c>
      <c r="E101" s="20">
        <v>23546</v>
      </c>
      <c r="F101" s="20">
        <v>0</v>
      </c>
      <c r="G101" s="53">
        <f t="shared" si="4"/>
        <v>0</v>
      </c>
    </row>
    <row r="102" spans="1:7" s="22" customFormat="1" ht="17.25" customHeight="1">
      <c r="A102" s="57"/>
      <c r="B102" s="57"/>
      <c r="C102" s="58" t="s">
        <v>742</v>
      </c>
      <c r="D102" s="59" t="s">
        <v>45</v>
      </c>
      <c r="E102" s="20">
        <v>16811</v>
      </c>
      <c r="F102" s="60">
        <v>21000</v>
      </c>
      <c r="G102" s="53">
        <f>F102/E102</f>
        <v>1.249182083159836</v>
      </c>
    </row>
    <row r="103" spans="1:7" s="22" customFormat="1" ht="24" customHeight="1">
      <c r="A103" s="57"/>
      <c r="B103" s="57"/>
      <c r="C103" s="58">
        <v>2030</v>
      </c>
      <c r="D103" s="59" t="s">
        <v>51</v>
      </c>
      <c r="E103" s="20">
        <v>12680</v>
      </c>
      <c r="F103" s="60">
        <v>0</v>
      </c>
      <c r="G103" s="53">
        <f>F103/E103</f>
        <v>0</v>
      </c>
    </row>
    <row r="104" spans="1:7" s="22" customFormat="1" ht="42" customHeight="1">
      <c r="A104" s="57"/>
      <c r="B104" s="57"/>
      <c r="C104" s="58">
        <v>6260</v>
      </c>
      <c r="D104" s="59" t="s">
        <v>52</v>
      </c>
      <c r="E104" s="20">
        <v>50000</v>
      </c>
      <c r="F104" s="60">
        <v>0</v>
      </c>
      <c r="G104" s="53">
        <f>F104/E104</f>
        <v>0</v>
      </c>
    </row>
    <row r="105" spans="1:7" s="22" customFormat="1" ht="27.75" customHeight="1">
      <c r="A105" s="57"/>
      <c r="B105" s="57"/>
      <c r="C105" s="48">
        <v>6330</v>
      </c>
      <c r="D105" s="59" t="s">
        <v>53</v>
      </c>
      <c r="E105" s="20">
        <v>120000</v>
      </c>
      <c r="F105" s="178"/>
      <c r="G105" s="53">
        <f>F105/E105</f>
        <v>0</v>
      </c>
    </row>
    <row r="106" spans="1:7" s="90" customFormat="1" ht="15.75" customHeight="1">
      <c r="A106" s="48"/>
      <c r="B106" s="48">
        <v>80104</v>
      </c>
      <c r="C106" s="48"/>
      <c r="D106" s="50" t="s">
        <v>54</v>
      </c>
      <c r="E106" s="52">
        <f>SUM(E107:E108)</f>
        <v>189669</v>
      </c>
      <c r="F106" s="52">
        <f>SUM(F107:F108)</f>
        <v>200000</v>
      </c>
      <c r="G106" s="53">
        <f aca="true" t="shared" si="5" ref="G106:G117">F106/E106</f>
        <v>1.0544685742003175</v>
      </c>
    </row>
    <row r="107" spans="1:7" s="22" customFormat="1" ht="17.25" customHeight="1">
      <c r="A107" s="57"/>
      <c r="B107" s="57"/>
      <c r="C107" s="58" t="s">
        <v>55</v>
      </c>
      <c r="D107" s="59" t="s">
        <v>56</v>
      </c>
      <c r="E107" s="20">
        <v>78681</v>
      </c>
      <c r="F107" s="178">
        <v>85000</v>
      </c>
      <c r="G107" s="53">
        <f t="shared" si="5"/>
        <v>1.0803116381337299</v>
      </c>
    </row>
    <row r="108" spans="1:7" s="125" customFormat="1" ht="17.25" customHeight="1">
      <c r="A108" s="57"/>
      <c r="B108" s="57"/>
      <c r="C108" s="58" t="s">
        <v>742</v>
      </c>
      <c r="D108" s="59" t="s">
        <v>45</v>
      </c>
      <c r="E108" s="60">
        <f>E109+E110</f>
        <v>110988</v>
      </c>
      <c r="F108" s="178">
        <f>F109+F110</f>
        <v>115000</v>
      </c>
      <c r="G108" s="53">
        <f t="shared" si="5"/>
        <v>1.0361480520416622</v>
      </c>
    </row>
    <row r="109" spans="1:7" s="125" customFormat="1" ht="17.25" customHeight="1">
      <c r="A109" s="57"/>
      <c r="B109" s="57"/>
      <c r="C109" s="58"/>
      <c r="D109" s="59" t="s">
        <v>57</v>
      </c>
      <c r="E109" s="20">
        <v>91600</v>
      </c>
      <c r="F109" s="178">
        <v>95000</v>
      </c>
      <c r="G109" s="53">
        <f t="shared" si="5"/>
        <v>1.037117903930131</v>
      </c>
    </row>
    <row r="110" spans="1:7" s="125" customFormat="1" ht="17.25" customHeight="1">
      <c r="A110" s="57"/>
      <c r="B110" s="57"/>
      <c r="C110" s="58"/>
      <c r="D110" s="59" t="s">
        <v>58</v>
      </c>
      <c r="E110" s="20">
        <v>19388</v>
      </c>
      <c r="F110" s="178">
        <v>20000</v>
      </c>
      <c r="G110" s="53">
        <f t="shared" si="5"/>
        <v>1.0315659170621003</v>
      </c>
    </row>
    <row r="111" spans="1:7" s="11" customFormat="1" ht="17.25" customHeight="1">
      <c r="A111" s="148"/>
      <c r="B111" s="67">
        <v>80110</v>
      </c>
      <c r="C111" s="183"/>
      <c r="D111" s="173" t="s">
        <v>59</v>
      </c>
      <c r="E111" s="14">
        <f>E112</f>
        <v>2580</v>
      </c>
      <c r="F111" s="14">
        <f>F112</f>
        <v>3000</v>
      </c>
      <c r="G111" s="53">
        <f t="shared" si="5"/>
        <v>1.1627906976744187</v>
      </c>
    </row>
    <row r="112" spans="1:7" s="19" customFormat="1" ht="17.25" customHeight="1">
      <c r="A112" s="57"/>
      <c r="B112" s="57"/>
      <c r="C112" s="58" t="s">
        <v>742</v>
      </c>
      <c r="D112" s="59" t="s">
        <v>45</v>
      </c>
      <c r="E112" s="20">
        <v>2580</v>
      </c>
      <c r="F112" s="20">
        <v>3000</v>
      </c>
      <c r="G112" s="23">
        <f t="shared" si="5"/>
        <v>1.1627906976744187</v>
      </c>
    </row>
    <row r="113" spans="1:7" s="11" customFormat="1" ht="17.25" customHeight="1">
      <c r="A113" s="148"/>
      <c r="B113" s="67">
        <v>80113</v>
      </c>
      <c r="C113" s="183"/>
      <c r="D113" s="50" t="s">
        <v>60</v>
      </c>
      <c r="E113" s="14">
        <f>E114</f>
        <v>464</v>
      </c>
      <c r="F113" s="14">
        <f>F114</f>
        <v>0</v>
      </c>
      <c r="G113" s="53">
        <f t="shared" si="5"/>
        <v>0</v>
      </c>
    </row>
    <row r="114" spans="1:7" s="19" customFormat="1" ht="17.25" customHeight="1">
      <c r="A114" s="57"/>
      <c r="B114" s="57"/>
      <c r="C114" s="58" t="s">
        <v>742</v>
      </c>
      <c r="D114" s="63" t="s">
        <v>45</v>
      </c>
      <c r="E114" s="20">
        <v>464</v>
      </c>
      <c r="F114" s="20">
        <v>0</v>
      </c>
      <c r="G114" s="23">
        <f t="shared" si="5"/>
        <v>0</v>
      </c>
    </row>
    <row r="115" spans="1:7" s="11" customFormat="1" ht="19.5" customHeight="1">
      <c r="A115" s="148"/>
      <c r="B115" s="67">
        <v>80195</v>
      </c>
      <c r="C115" s="183"/>
      <c r="D115" s="50" t="s">
        <v>751</v>
      </c>
      <c r="E115" s="184">
        <f>E116</f>
        <v>5287</v>
      </c>
      <c r="F115" s="14">
        <f>F116</f>
        <v>0</v>
      </c>
      <c r="G115" s="53">
        <f t="shared" si="5"/>
        <v>0</v>
      </c>
    </row>
    <row r="116" spans="1:7" s="187" customFormat="1" ht="24" customHeight="1">
      <c r="A116" s="185"/>
      <c r="B116" s="185"/>
      <c r="C116" s="186">
        <v>2030</v>
      </c>
      <c r="D116" s="81" t="s">
        <v>61</v>
      </c>
      <c r="E116" s="167">
        <v>5287</v>
      </c>
      <c r="F116" s="167">
        <v>0</v>
      </c>
      <c r="G116" s="77">
        <f t="shared" si="5"/>
        <v>0</v>
      </c>
    </row>
    <row r="117" spans="1:7" s="116" customFormat="1" ht="31.5" customHeight="1">
      <c r="A117" s="82">
        <v>851</v>
      </c>
      <c r="B117" s="82"/>
      <c r="C117" s="83"/>
      <c r="D117" s="84" t="s">
        <v>62</v>
      </c>
      <c r="E117" s="89">
        <f>E120+E118</f>
        <v>144485</v>
      </c>
      <c r="F117" s="89">
        <f>F120</f>
        <v>130000</v>
      </c>
      <c r="G117" s="87">
        <f t="shared" si="5"/>
        <v>0.899747378620618</v>
      </c>
    </row>
    <row r="118" spans="1:7" s="116" customFormat="1" ht="31.5" customHeight="1">
      <c r="A118" s="82"/>
      <c r="B118" s="82">
        <v>85121</v>
      </c>
      <c r="C118" s="83"/>
      <c r="D118" s="188" t="s">
        <v>63</v>
      </c>
      <c r="E118" s="89">
        <f>E119</f>
        <v>17810</v>
      </c>
      <c r="F118" s="89">
        <f>F119</f>
        <v>0</v>
      </c>
      <c r="G118" s="87">
        <v>0</v>
      </c>
    </row>
    <row r="119" spans="1:7" s="116" customFormat="1" ht="39" customHeight="1">
      <c r="A119" s="67"/>
      <c r="B119" s="67"/>
      <c r="C119" s="67">
        <v>6339</v>
      </c>
      <c r="D119" s="189" t="s">
        <v>64</v>
      </c>
      <c r="E119" s="190">
        <v>17810</v>
      </c>
      <c r="F119" s="14">
        <v>0</v>
      </c>
      <c r="G119" s="69">
        <v>0</v>
      </c>
    </row>
    <row r="120" spans="1:7" s="116" customFormat="1" ht="18.75" customHeight="1">
      <c r="A120" s="153"/>
      <c r="B120" s="82">
        <v>85154</v>
      </c>
      <c r="C120" s="82"/>
      <c r="D120" s="188" t="s">
        <v>65</v>
      </c>
      <c r="E120" s="89">
        <f>E121</f>
        <v>126675</v>
      </c>
      <c r="F120" s="89">
        <f>F121</f>
        <v>130000</v>
      </c>
      <c r="G120" s="87">
        <f>F120/E120</f>
        <v>1.026248273139925</v>
      </c>
    </row>
    <row r="121" spans="1:7" s="78" customFormat="1" ht="28.5" customHeight="1">
      <c r="A121" s="151"/>
      <c r="B121" s="151"/>
      <c r="C121" s="119" t="s">
        <v>66</v>
      </c>
      <c r="D121" s="81" t="s">
        <v>67</v>
      </c>
      <c r="E121" s="73">
        <v>126675</v>
      </c>
      <c r="F121" s="76">
        <v>130000</v>
      </c>
      <c r="G121" s="75">
        <f>F121/E121</f>
        <v>1.026248273139925</v>
      </c>
    </row>
    <row r="122" spans="1:7" s="56" customFormat="1" ht="31.5" customHeight="1">
      <c r="A122" s="82">
        <v>852</v>
      </c>
      <c r="B122" s="82"/>
      <c r="C122" s="83"/>
      <c r="D122" s="84" t="s">
        <v>68</v>
      </c>
      <c r="E122" s="89">
        <f>E123+E125+E127+E130+E134+E132</f>
        <v>2360589</v>
      </c>
      <c r="F122" s="89">
        <f>F123+F125+F127+F130+F134</f>
        <v>2779000</v>
      </c>
      <c r="G122" s="87">
        <f aca="true" t="shared" si="6" ref="G122:G131">F122/E122</f>
        <v>1.1772485595755975</v>
      </c>
    </row>
    <row r="123" spans="1:7" s="56" customFormat="1" ht="18.75">
      <c r="A123" s="145"/>
      <c r="B123" s="48">
        <v>85212</v>
      </c>
      <c r="C123" s="48"/>
      <c r="D123" s="50" t="s">
        <v>69</v>
      </c>
      <c r="E123" s="52">
        <f>E124</f>
        <v>1969182</v>
      </c>
      <c r="F123" s="52">
        <f>F124</f>
        <v>2527000</v>
      </c>
      <c r="G123" s="53">
        <f t="shared" si="6"/>
        <v>1.2832739685818781</v>
      </c>
    </row>
    <row r="124" spans="1:7" s="22" customFormat="1" ht="18.75" customHeight="1">
      <c r="A124" s="57"/>
      <c r="B124" s="57"/>
      <c r="C124" s="58">
        <v>2010</v>
      </c>
      <c r="D124" s="59" t="s">
        <v>70</v>
      </c>
      <c r="E124" s="20">
        <v>1969182</v>
      </c>
      <c r="F124" s="60">
        <v>2527000</v>
      </c>
      <c r="G124" s="53">
        <f t="shared" si="6"/>
        <v>1.2832739685818781</v>
      </c>
    </row>
    <row r="125" spans="1:7" s="56" customFormat="1" ht="18.75">
      <c r="A125" s="145"/>
      <c r="B125" s="48">
        <v>85213</v>
      </c>
      <c r="C125" s="48"/>
      <c r="D125" s="50" t="s">
        <v>71</v>
      </c>
      <c r="E125" s="52">
        <f>E126</f>
        <v>13621</v>
      </c>
      <c r="F125" s="52">
        <f>F126</f>
        <v>13000</v>
      </c>
      <c r="G125" s="53">
        <f t="shared" si="6"/>
        <v>0.9544086337273328</v>
      </c>
    </row>
    <row r="126" spans="1:7" s="22" customFormat="1" ht="17.25" customHeight="1">
      <c r="A126" s="57"/>
      <c r="B126" s="57"/>
      <c r="C126" s="58">
        <v>2010</v>
      </c>
      <c r="D126" s="59" t="s">
        <v>799</v>
      </c>
      <c r="E126" s="20">
        <v>13621</v>
      </c>
      <c r="F126" s="60">
        <v>13000</v>
      </c>
      <c r="G126" s="53">
        <f t="shared" si="6"/>
        <v>0.9544086337273328</v>
      </c>
    </row>
    <row r="127" spans="1:7" s="174" customFormat="1" ht="38.25" customHeight="1">
      <c r="A127" s="67"/>
      <c r="B127" s="67">
        <v>85214</v>
      </c>
      <c r="C127" s="67"/>
      <c r="D127" s="173" t="s">
        <v>72</v>
      </c>
      <c r="E127" s="14">
        <f>E128+E129</f>
        <v>148592</v>
      </c>
      <c r="F127" s="14">
        <f>F128+F129</f>
        <v>103000</v>
      </c>
      <c r="G127" s="69">
        <f t="shared" si="6"/>
        <v>0.6931732529342091</v>
      </c>
    </row>
    <row r="128" spans="1:7" s="22" customFormat="1" ht="17.25" customHeight="1">
      <c r="A128" s="57"/>
      <c r="B128" s="57"/>
      <c r="C128" s="62">
        <v>2010</v>
      </c>
      <c r="D128" s="59" t="s">
        <v>799</v>
      </c>
      <c r="E128" s="20">
        <v>92963</v>
      </c>
      <c r="F128" s="60">
        <v>63000</v>
      </c>
      <c r="G128" s="53">
        <f t="shared" si="6"/>
        <v>0.6776889730322817</v>
      </c>
    </row>
    <row r="129" spans="1:7" s="22" customFormat="1" ht="17.25" customHeight="1">
      <c r="A129" s="57"/>
      <c r="B129" s="57"/>
      <c r="C129" s="58">
        <v>2030</v>
      </c>
      <c r="D129" s="59" t="s">
        <v>73</v>
      </c>
      <c r="E129" s="20">
        <v>55629</v>
      </c>
      <c r="F129" s="60">
        <v>40000</v>
      </c>
      <c r="G129" s="53">
        <f t="shared" si="6"/>
        <v>0.7190494166711607</v>
      </c>
    </row>
    <row r="130" spans="1:7" s="174" customFormat="1" ht="31.5">
      <c r="A130" s="67"/>
      <c r="B130" s="67">
        <v>85219</v>
      </c>
      <c r="C130" s="67"/>
      <c r="D130" s="50" t="s">
        <v>74</v>
      </c>
      <c r="E130" s="14">
        <f>E131</f>
        <v>95480</v>
      </c>
      <c r="F130" s="14">
        <f>F131</f>
        <v>76000</v>
      </c>
      <c r="G130" s="69">
        <f t="shared" si="6"/>
        <v>0.795978215333054</v>
      </c>
    </row>
    <row r="131" spans="1:7" s="11" customFormat="1" ht="17.25" customHeight="1">
      <c r="A131" s="61"/>
      <c r="B131" s="61"/>
      <c r="C131" s="62">
        <v>2030</v>
      </c>
      <c r="D131" s="63" t="s">
        <v>75</v>
      </c>
      <c r="E131" s="10">
        <v>95480</v>
      </c>
      <c r="F131" s="13">
        <v>76000</v>
      </c>
      <c r="G131" s="69">
        <f t="shared" si="6"/>
        <v>0.795978215333054</v>
      </c>
    </row>
    <row r="132" spans="1:7" s="11" customFormat="1" ht="30" customHeight="1">
      <c r="A132" s="61"/>
      <c r="B132" s="61">
        <v>85278</v>
      </c>
      <c r="C132" s="62"/>
      <c r="D132" s="191" t="s">
        <v>76</v>
      </c>
      <c r="E132" s="192">
        <f>E133</f>
        <v>47584</v>
      </c>
      <c r="F132" s="193">
        <v>0</v>
      </c>
      <c r="G132" s="69">
        <v>0</v>
      </c>
    </row>
    <row r="133" spans="1:7" s="11" customFormat="1" ht="17.25" customHeight="1">
      <c r="A133" s="61"/>
      <c r="B133" s="61"/>
      <c r="C133" s="62">
        <v>2010</v>
      </c>
      <c r="D133" s="63" t="s">
        <v>787</v>
      </c>
      <c r="E133" s="10">
        <v>47584</v>
      </c>
      <c r="F133" s="13">
        <v>0</v>
      </c>
      <c r="G133" s="69">
        <v>0</v>
      </c>
    </row>
    <row r="134" spans="1:7" s="195" customFormat="1" ht="18.75" customHeight="1">
      <c r="A134" s="148"/>
      <c r="B134" s="67">
        <v>85295</v>
      </c>
      <c r="C134" s="67"/>
      <c r="D134" s="173" t="s">
        <v>751</v>
      </c>
      <c r="E134" s="14">
        <f>SUM(E135:E136)</f>
        <v>86130</v>
      </c>
      <c r="F134" s="14">
        <f>SUM(F135:F136)</f>
        <v>60000</v>
      </c>
      <c r="G134" s="69">
        <f aca="true" t="shared" si="7" ref="G134:G141">F134/E134</f>
        <v>0.6966213862765587</v>
      </c>
    </row>
    <row r="135" spans="1:7" s="11" customFormat="1" ht="18" customHeight="1">
      <c r="A135" s="61"/>
      <c r="B135" s="61"/>
      <c r="C135" s="62" t="s">
        <v>741</v>
      </c>
      <c r="D135" s="63" t="s">
        <v>77</v>
      </c>
      <c r="E135" s="10">
        <v>135</v>
      </c>
      <c r="F135" s="13">
        <v>0</v>
      </c>
      <c r="G135" s="69">
        <f t="shared" si="7"/>
        <v>0</v>
      </c>
    </row>
    <row r="136" spans="1:7" s="78" customFormat="1" ht="16.5" customHeight="1">
      <c r="A136" s="70"/>
      <c r="B136" s="70"/>
      <c r="C136" s="119">
        <v>2030</v>
      </c>
      <c r="D136" s="81" t="s">
        <v>73</v>
      </c>
      <c r="E136" s="73">
        <v>85995</v>
      </c>
      <c r="F136" s="76">
        <v>60000</v>
      </c>
      <c r="G136" s="75">
        <f t="shared" si="7"/>
        <v>0.6977149834292692</v>
      </c>
    </row>
    <row r="137" spans="1:7" s="101" customFormat="1" ht="63.75" customHeight="1">
      <c r="A137" s="196">
        <v>854</v>
      </c>
      <c r="B137" s="197"/>
      <c r="C137" s="196"/>
      <c r="D137" s="100" t="s">
        <v>78</v>
      </c>
      <c r="E137" s="54">
        <f>E138+E143</f>
        <v>299540</v>
      </c>
      <c r="F137" s="54">
        <f>F138+F143</f>
        <v>315200</v>
      </c>
      <c r="G137" s="198">
        <f t="shared" si="7"/>
        <v>1.052280162916472</v>
      </c>
    </row>
    <row r="138" spans="1:7" s="116" customFormat="1" ht="34.5" customHeight="1">
      <c r="A138" s="145"/>
      <c r="B138" s="48">
        <v>85401</v>
      </c>
      <c r="C138" s="48"/>
      <c r="D138" s="50" t="s">
        <v>79</v>
      </c>
      <c r="E138" s="52">
        <f>SUM(E139:E140)</f>
        <v>178292</v>
      </c>
      <c r="F138" s="52">
        <f>SUM(F139:F140)</f>
        <v>185200</v>
      </c>
      <c r="G138" s="53">
        <f t="shared" si="7"/>
        <v>1.03874542884706</v>
      </c>
    </row>
    <row r="139" spans="1:7" s="22" customFormat="1" ht="17.25" customHeight="1">
      <c r="A139" s="57"/>
      <c r="B139" s="57"/>
      <c r="C139" s="58" t="s">
        <v>55</v>
      </c>
      <c r="D139" s="59" t="s">
        <v>56</v>
      </c>
      <c r="E139" s="20">
        <v>160394</v>
      </c>
      <c r="F139" s="60">
        <v>165000</v>
      </c>
      <c r="G139" s="53">
        <f t="shared" si="7"/>
        <v>1.0287167849171415</v>
      </c>
    </row>
    <row r="140" spans="1:7" s="11" customFormat="1" ht="17.25" customHeight="1">
      <c r="A140" s="61"/>
      <c r="B140" s="61"/>
      <c r="C140" s="62" t="s">
        <v>742</v>
      </c>
      <c r="D140" s="63" t="s">
        <v>80</v>
      </c>
      <c r="E140" s="13">
        <f>E141+E142</f>
        <v>17898</v>
      </c>
      <c r="F140" s="13">
        <f>F141+F142</f>
        <v>20200</v>
      </c>
      <c r="G140" s="69">
        <f t="shared" si="7"/>
        <v>1.1286177226505756</v>
      </c>
    </row>
    <row r="141" spans="1:7" s="207" customFormat="1" ht="14.25" customHeight="1">
      <c r="A141" s="200"/>
      <c r="B141" s="200"/>
      <c r="C141" s="201"/>
      <c r="D141" s="202" t="s">
        <v>58</v>
      </c>
      <c r="E141" s="204">
        <v>17898</v>
      </c>
      <c r="F141" s="205">
        <v>20000</v>
      </c>
      <c r="G141" s="206">
        <f t="shared" si="7"/>
        <v>1.117443289753045</v>
      </c>
    </row>
    <row r="142" spans="1:7" s="207" customFormat="1" ht="14.25" customHeight="1">
      <c r="A142" s="200"/>
      <c r="B142" s="200"/>
      <c r="C142" s="201"/>
      <c r="D142" s="202" t="s">
        <v>45</v>
      </c>
      <c r="E142" s="204">
        <v>0</v>
      </c>
      <c r="F142" s="205">
        <v>200</v>
      </c>
      <c r="G142" s="206">
        <v>0</v>
      </c>
    </row>
    <row r="143" spans="1:7" s="116" customFormat="1" ht="18.75">
      <c r="A143" s="145"/>
      <c r="B143" s="48">
        <v>85415</v>
      </c>
      <c r="C143" s="48"/>
      <c r="D143" s="50" t="s">
        <v>81</v>
      </c>
      <c r="E143" s="52">
        <f>E144</f>
        <v>121248</v>
      </c>
      <c r="F143" s="208">
        <f>F144</f>
        <v>130000</v>
      </c>
      <c r="G143" s="53">
        <f aca="true" t="shared" si="8" ref="G143:G148">F143/E143</f>
        <v>1.0721826339403537</v>
      </c>
    </row>
    <row r="144" spans="1:7" s="98" customFormat="1" ht="14.25" customHeight="1">
      <c r="A144" s="165"/>
      <c r="B144" s="165"/>
      <c r="C144" s="186">
        <v>2030</v>
      </c>
      <c r="D144" s="209" t="s">
        <v>75</v>
      </c>
      <c r="E144" s="167">
        <v>121248</v>
      </c>
      <c r="F144" s="210">
        <v>130000</v>
      </c>
      <c r="G144" s="156">
        <f t="shared" si="8"/>
        <v>1.0721826339403537</v>
      </c>
    </row>
    <row r="145" spans="1:7" s="116" customFormat="1" ht="45.75" customHeight="1">
      <c r="A145" s="196">
        <v>900</v>
      </c>
      <c r="B145" s="82"/>
      <c r="C145" s="211"/>
      <c r="D145" s="212" t="s">
        <v>82</v>
      </c>
      <c r="E145" s="54">
        <f>E146</f>
        <v>576903</v>
      </c>
      <c r="F145" s="54">
        <f>F146</f>
        <v>690925</v>
      </c>
      <c r="G145" s="199">
        <f t="shared" si="8"/>
        <v>1.1976450113797295</v>
      </c>
    </row>
    <row r="146" spans="1:7" s="22" customFormat="1" ht="35.25" customHeight="1">
      <c r="A146" s="213"/>
      <c r="B146" s="48">
        <v>90001</v>
      </c>
      <c r="C146" s="90"/>
      <c r="D146" s="50" t="s">
        <v>83</v>
      </c>
      <c r="E146" s="52">
        <f>E147+E148</f>
        <v>576903</v>
      </c>
      <c r="F146" s="52">
        <f>F147+F148</f>
        <v>690925</v>
      </c>
      <c r="G146" s="21">
        <f t="shared" si="8"/>
        <v>1.1976450113797295</v>
      </c>
    </row>
    <row r="147" spans="1:7" s="125" customFormat="1" ht="20.25" customHeight="1">
      <c r="A147" s="214"/>
      <c r="B147" s="82"/>
      <c r="C147" s="58" t="s">
        <v>784</v>
      </c>
      <c r="D147" s="59" t="s">
        <v>762</v>
      </c>
      <c r="E147" s="20">
        <v>2032</v>
      </c>
      <c r="F147" s="60">
        <v>6425</v>
      </c>
      <c r="G147" s="23">
        <f t="shared" si="8"/>
        <v>3.1619094488188977</v>
      </c>
    </row>
    <row r="148" spans="1:7" s="78" customFormat="1" ht="19.5" customHeight="1">
      <c r="A148" s="118"/>
      <c r="B148" s="118"/>
      <c r="C148" s="215" t="s">
        <v>742</v>
      </c>
      <c r="D148" s="152" t="s">
        <v>84</v>
      </c>
      <c r="E148" s="120">
        <v>574871</v>
      </c>
      <c r="F148" s="120">
        <v>684500</v>
      </c>
      <c r="G148" s="77">
        <f t="shared" si="8"/>
        <v>1.190701913994618</v>
      </c>
    </row>
    <row r="149" spans="1:7" s="116" customFormat="1" ht="63.75" customHeight="1">
      <c r="A149" s="82">
        <v>921</v>
      </c>
      <c r="B149" s="153"/>
      <c r="C149" s="82"/>
      <c r="D149" s="212" t="s">
        <v>85</v>
      </c>
      <c r="E149" s="89">
        <f>E150+E153+E155</f>
        <v>8945</v>
      </c>
      <c r="F149" s="89">
        <f>F150+F153+F155</f>
        <v>276077</v>
      </c>
      <c r="G149" s="87">
        <f>F149/E149</f>
        <v>30.863834544438234</v>
      </c>
    </row>
    <row r="150" spans="1:7" s="22" customFormat="1" ht="18.75" customHeight="1">
      <c r="A150" s="145"/>
      <c r="B150" s="217">
        <v>92109</v>
      </c>
      <c r="C150" s="48"/>
      <c r="D150" s="50" t="s">
        <v>86</v>
      </c>
      <c r="E150" s="52">
        <f>SUM(E151:E151)</f>
        <v>7600</v>
      </c>
      <c r="F150" s="52">
        <f>SUM(F151:F152)</f>
        <v>208000</v>
      </c>
      <c r="G150" s="53">
        <f>F150/E150</f>
        <v>27.36842105263158</v>
      </c>
    </row>
    <row r="151" spans="1:7" s="11" customFormat="1" ht="28.5" customHeight="1">
      <c r="A151" s="148"/>
      <c r="B151" s="221"/>
      <c r="C151" s="67" t="s">
        <v>742</v>
      </c>
      <c r="D151" s="146" t="s">
        <v>87</v>
      </c>
      <c r="E151" s="222">
        <v>7600</v>
      </c>
      <c r="F151" s="222">
        <v>0</v>
      </c>
      <c r="G151" s="23">
        <f>F151/E151</f>
        <v>0</v>
      </c>
    </row>
    <row r="152" spans="1:7" s="22" customFormat="1" ht="38.25" customHeight="1">
      <c r="A152" s="145"/>
      <c r="B152" s="145"/>
      <c r="C152" s="58">
        <v>6298</v>
      </c>
      <c r="D152" s="59" t="s">
        <v>88</v>
      </c>
      <c r="E152" s="223">
        <v>0</v>
      </c>
      <c r="F152" s="223">
        <v>208000</v>
      </c>
      <c r="G152" s="21">
        <v>0</v>
      </c>
    </row>
    <row r="153" spans="1:7" s="11" customFormat="1" ht="24" customHeight="1">
      <c r="A153" s="148"/>
      <c r="B153" s="221">
        <v>92120</v>
      </c>
      <c r="C153" s="67"/>
      <c r="D153" s="173" t="s">
        <v>89</v>
      </c>
      <c r="E153" s="89">
        <f>E154</f>
        <v>1345</v>
      </c>
      <c r="F153" s="89">
        <f>F154</f>
        <v>0</v>
      </c>
      <c r="G153" s="87">
        <f>F153/E153</f>
        <v>0</v>
      </c>
    </row>
    <row r="154" spans="1:7" s="11" customFormat="1" ht="24.75" customHeight="1">
      <c r="A154" s="148"/>
      <c r="B154" s="221"/>
      <c r="C154" s="67" t="s">
        <v>741</v>
      </c>
      <c r="D154" s="146" t="s">
        <v>90</v>
      </c>
      <c r="E154" s="10">
        <v>1345</v>
      </c>
      <c r="F154" s="13">
        <v>0</v>
      </c>
      <c r="G154" s="23">
        <f>F154/E154</f>
        <v>0</v>
      </c>
    </row>
    <row r="155" spans="1:7" s="11" customFormat="1" ht="24" customHeight="1">
      <c r="A155" s="148"/>
      <c r="B155" s="221">
        <v>92195</v>
      </c>
      <c r="C155" s="67"/>
      <c r="D155" s="173" t="s">
        <v>751</v>
      </c>
      <c r="E155" s="14">
        <f>E156</f>
        <v>0</v>
      </c>
      <c r="F155" s="14">
        <f>F156</f>
        <v>68077</v>
      </c>
      <c r="G155" s="69">
        <v>0</v>
      </c>
    </row>
    <row r="156" spans="1:7" s="78" customFormat="1" ht="39" customHeight="1">
      <c r="A156" s="151"/>
      <c r="B156" s="224"/>
      <c r="C156" s="71">
        <v>6298</v>
      </c>
      <c r="D156" s="81" t="s">
        <v>91</v>
      </c>
      <c r="E156" s="73"/>
      <c r="F156" s="225">
        <v>68077</v>
      </c>
      <c r="G156" s="75">
        <v>0</v>
      </c>
    </row>
    <row r="157" spans="1:7" s="116" customFormat="1" ht="39.75" customHeight="1">
      <c r="A157" s="82">
        <v>926</v>
      </c>
      <c r="B157" s="153"/>
      <c r="C157" s="82"/>
      <c r="D157" s="212" t="s">
        <v>92</v>
      </c>
      <c r="E157" s="89">
        <f>E158+E160</f>
        <v>500</v>
      </c>
      <c r="F157" s="89">
        <f>F158</f>
        <v>156430</v>
      </c>
      <c r="G157" s="226">
        <f>F157/E157</f>
        <v>312.86</v>
      </c>
    </row>
    <row r="158" spans="1:7" s="22" customFormat="1" ht="15.75" customHeight="1">
      <c r="A158" s="145"/>
      <c r="B158" s="217">
        <v>92601</v>
      </c>
      <c r="C158" s="48"/>
      <c r="D158" s="50" t="s">
        <v>93</v>
      </c>
      <c r="E158" s="52">
        <f>E159</f>
        <v>0</v>
      </c>
      <c r="F158" s="52">
        <f>F159</f>
        <v>156430</v>
      </c>
      <c r="G158" s="53">
        <v>0</v>
      </c>
    </row>
    <row r="159" spans="1:7" s="56" customFormat="1" ht="39" customHeight="1">
      <c r="A159" s="48"/>
      <c r="B159" s="145"/>
      <c r="C159" s="62">
        <v>6298</v>
      </c>
      <c r="D159" s="181" t="s">
        <v>94</v>
      </c>
      <c r="E159" s="227">
        <v>0</v>
      </c>
      <c r="F159" s="228">
        <v>156430</v>
      </c>
      <c r="G159" s="53">
        <v>0</v>
      </c>
    </row>
    <row r="160" spans="1:7" s="78" customFormat="1" ht="18.75" customHeight="1">
      <c r="A160" s="151"/>
      <c r="B160" s="151">
        <v>82695</v>
      </c>
      <c r="C160" s="119"/>
      <c r="D160" s="230" t="s">
        <v>751</v>
      </c>
      <c r="E160" s="231">
        <f>E161</f>
        <v>500</v>
      </c>
      <c r="F160" s="76">
        <f>F161</f>
        <v>0</v>
      </c>
      <c r="G160" s="75">
        <f aca="true" t="shared" si="9" ref="G160:G165">F160/E160</f>
        <v>0</v>
      </c>
    </row>
    <row r="161" spans="1:7" s="78" customFormat="1" ht="18.75" customHeight="1">
      <c r="A161" s="151"/>
      <c r="B161" s="151"/>
      <c r="C161" s="119">
        <v>960</v>
      </c>
      <c r="D161" s="81" t="s">
        <v>50</v>
      </c>
      <c r="E161" s="73">
        <v>500</v>
      </c>
      <c r="F161" s="76">
        <v>0</v>
      </c>
      <c r="G161" s="75">
        <f t="shared" si="9"/>
        <v>0</v>
      </c>
    </row>
    <row r="162" spans="1:7" s="237" customFormat="1" ht="32.25" customHeight="1">
      <c r="A162" s="232"/>
      <c r="B162" s="232"/>
      <c r="C162" s="233"/>
      <c r="D162" s="234" t="s">
        <v>95</v>
      </c>
      <c r="E162" s="235">
        <f>E157+E149+E145+E137+E122+E117+E99+E91+E60+E57+E54+E49+E38+E30+E21+E17+E14+E3</f>
        <v>20394267</v>
      </c>
      <c r="F162" s="235">
        <f>F157+F149+F145+F137+F122+F117+F99+F91+F60+F57+F54+F49+F38+F30+F21+F17+F14+F3</f>
        <v>23389570</v>
      </c>
      <c r="G162" s="236">
        <f t="shared" si="9"/>
        <v>1.1468698531798176</v>
      </c>
    </row>
    <row r="163" spans="1:7" s="244" customFormat="1" ht="15">
      <c r="A163" s="238"/>
      <c r="B163" s="239"/>
      <c r="C163" s="240"/>
      <c r="D163" s="241" t="s">
        <v>96</v>
      </c>
      <c r="E163" s="10">
        <v>2641568</v>
      </c>
      <c r="F163" s="10">
        <v>2999264</v>
      </c>
      <c r="G163" s="23">
        <f t="shared" si="9"/>
        <v>1.1354104834704237</v>
      </c>
    </row>
    <row r="164" spans="1:7" s="247" customFormat="1" ht="15" customHeight="1">
      <c r="A164" s="245"/>
      <c r="B164" s="154"/>
      <c r="C164" s="211"/>
      <c r="D164" s="241" t="s">
        <v>97</v>
      </c>
      <c r="E164" s="10">
        <f>E103+E105+E129+E131+E136+E144</f>
        <v>491032</v>
      </c>
      <c r="F164" s="10">
        <f>F103+F129+F131+F136+F144</f>
        <v>306000</v>
      </c>
      <c r="G164" s="23">
        <f t="shared" si="9"/>
        <v>0.6231773081998729</v>
      </c>
    </row>
    <row r="165" spans="1:7" s="247" customFormat="1" ht="15">
      <c r="A165" s="245"/>
      <c r="B165" s="154"/>
      <c r="C165" s="211"/>
      <c r="D165" s="241" t="s">
        <v>98</v>
      </c>
      <c r="E165" s="10">
        <v>2150536</v>
      </c>
      <c r="F165" s="10">
        <v>2677286</v>
      </c>
      <c r="G165" s="23">
        <f t="shared" si="9"/>
        <v>1.2449389361535914</v>
      </c>
    </row>
    <row r="166" spans="1:7" s="251" customFormat="1" ht="25.5">
      <c r="A166" s="248"/>
      <c r="B166" s="249"/>
      <c r="C166" s="250"/>
      <c r="D166" s="63" t="s">
        <v>99</v>
      </c>
      <c r="E166" s="130">
        <v>0</v>
      </c>
      <c r="F166" s="130">
        <f>F54</f>
        <v>1000</v>
      </c>
      <c r="G166" s="23">
        <v>0</v>
      </c>
    </row>
    <row r="167" spans="1:7" s="251" customFormat="1" ht="15">
      <c r="A167" s="248"/>
      <c r="B167" s="249"/>
      <c r="C167" s="250"/>
      <c r="D167" s="63" t="s">
        <v>100</v>
      </c>
      <c r="E167" s="130">
        <f>E23</f>
        <v>12482</v>
      </c>
      <c r="F167" s="130">
        <f>F23</f>
        <v>14978</v>
      </c>
      <c r="G167" s="23">
        <f>F167/E167</f>
        <v>1.199967953853549</v>
      </c>
    </row>
    <row r="168" spans="1:7" s="253" customFormat="1" ht="21" customHeight="1">
      <c r="A168" s="248"/>
      <c r="B168" s="249"/>
      <c r="C168" s="250"/>
      <c r="D168" s="63" t="s">
        <v>101</v>
      </c>
      <c r="E168" s="130">
        <f>E105</f>
        <v>120000</v>
      </c>
      <c r="F168" s="130">
        <f>F11+F24+F28</f>
        <v>333000</v>
      </c>
      <c r="G168" s="23">
        <f>F168/E168</f>
        <v>2.775</v>
      </c>
    </row>
    <row r="169" spans="1:7" s="259" customFormat="1" ht="39" customHeight="1">
      <c r="A169" s="254"/>
      <c r="B169" s="255"/>
      <c r="C169" s="256"/>
      <c r="D169" s="63" t="s">
        <v>102</v>
      </c>
      <c r="E169" s="10">
        <f>E48</f>
        <v>10000</v>
      </c>
      <c r="F169" s="10">
        <v>1118557</v>
      </c>
      <c r="G169" s="23">
        <f>F169/E169</f>
        <v>111.8557</v>
      </c>
    </row>
    <row r="170" spans="1:7" s="244" customFormat="1" ht="50.25" customHeight="1">
      <c r="A170" s="260"/>
      <c r="B170" s="261"/>
      <c r="C170" s="127"/>
      <c r="E170" s="243"/>
      <c r="F170" s="243"/>
      <c r="G170" s="263"/>
    </row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</sheetData>
  <sheetProtection/>
  <printOptions horizontalCentered="1" verticalCentered="1"/>
  <pageMargins left="0.2362204724409449" right="0.15748031496062992" top="1.3385826771653544" bottom="0.5511811023622047" header="0.1968503937007874" footer="0.07874015748031496"/>
  <pageSetup firstPageNumber="1" useFirstPageNumber="1" fitToHeight="16" horizontalDpi="300" verticalDpi="300" orientation="portrait" paperSize="9" scale="69" r:id="rId1"/>
  <headerFooter alignWithMargins="0">
    <oddHeader>&amp;C&amp;"Times New Roman CE,Pogrubiona"&amp;14       BUDŻET GMINY DYWITY NA 2007 ROK             &amp;16                 
 &amp;22PLAN DOCHODÓW&amp;R&amp;UZałącznik
  Nr 1</oddHeader>
    <oddFooter>&amp;CStrona &amp;P</oddFooter>
  </headerFooter>
  <rowBreaks count="5" manualBreakCount="5">
    <brk id="29" max="255" man="1"/>
    <brk id="53" max="255" man="1"/>
    <brk id="79" max="255" man="1"/>
    <brk id="105" max="255" man="1"/>
    <brk id="1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50" zoomScalePageLayoutView="0" workbookViewId="0" topLeftCell="A1">
      <selection activeCell="A1" sqref="A1"/>
    </sheetView>
  </sheetViews>
  <sheetFormatPr defaultColWidth="10.59765625" defaultRowHeight="15" zeroHeight="1"/>
  <cols>
    <col min="1" max="1" width="3.09765625" style="0" customWidth="1"/>
    <col min="2" max="2" width="20.8984375" style="0" customWidth="1"/>
    <col min="3" max="4" width="10.59765625" style="0" customWidth="1"/>
    <col min="5" max="5" width="9.3984375" style="0" customWidth="1"/>
    <col min="6" max="8" width="9.59765625" style="0" customWidth="1"/>
    <col min="9" max="9" width="9.3984375" style="0" customWidth="1"/>
    <col min="10" max="10" width="9.296875" style="0" customWidth="1"/>
    <col min="11" max="11" width="9.59765625" style="0" customWidth="1"/>
    <col min="12" max="12" width="9.3984375" style="0" customWidth="1"/>
    <col min="13" max="13" width="9.69921875" style="0" customWidth="1"/>
    <col min="14" max="14" width="9.3984375" style="0" customWidth="1"/>
    <col min="15" max="16384" width="0" style="0" hidden="1" customWidth="1"/>
  </cols>
  <sheetData>
    <row r="1" spans="1:14" ht="20.25">
      <c r="A1" s="116"/>
      <c r="B1" s="116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883"/>
    </row>
    <row r="2" spans="1:14" ht="24" customHeight="1">
      <c r="A2" s="268"/>
      <c r="B2" s="268"/>
      <c r="C2" s="884"/>
      <c r="D2" s="884"/>
      <c r="E2" s="885" t="s">
        <v>586</v>
      </c>
      <c r="F2" s="885"/>
      <c r="G2" s="885"/>
      <c r="H2" s="885"/>
      <c r="I2" s="885"/>
      <c r="J2" s="885"/>
      <c r="K2" s="884"/>
      <c r="L2" s="884"/>
      <c r="M2" s="884"/>
      <c r="N2" s="884"/>
    </row>
    <row r="3" spans="1:14" ht="27.75" customHeight="1">
      <c r="A3" s="886" t="s">
        <v>720</v>
      </c>
      <c r="B3" s="886" t="s">
        <v>721</v>
      </c>
      <c r="C3" s="887" t="s">
        <v>587</v>
      </c>
      <c r="D3" s="886">
        <v>2007</v>
      </c>
      <c r="E3" s="886">
        <f aca="true" t="shared" si="0" ref="E3:K3">D3+1</f>
        <v>2008</v>
      </c>
      <c r="F3" s="886">
        <f t="shared" si="0"/>
        <v>2009</v>
      </c>
      <c r="G3" s="886">
        <f t="shared" si="0"/>
        <v>2010</v>
      </c>
      <c r="H3" s="886">
        <f t="shared" si="0"/>
        <v>2011</v>
      </c>
      <c r="I3" s="886">
        <f t="shared" si="0"/>
        <v>2012</v>
      </c>
      <c r="J3" s="886">
        <f t="shared" si="0"/>
        <v>2013</v>
      </c>
      <c r="K3" s="886">
        <f t="shared" si="0"/>
        <v>2014</v>
      </c>
      <c r="L3" s="886">
        <v>2015</v>
      </c>
      <c r="M3" s="886">
        <v>2016</v>
      </c>
      <c r="N3" s="886">
        <v>2017</v>
      </c>
    </row>
    <row r="4" spans="1:14" ht="18" customHeight="1">
      <c r="A4" s="9" t="s">
        <v>722</v>
      </c>
      <c r="B4" s="888" t="s">
        <v>588</v>
      </c>
      <c r="C4" s="705">
        <f>C5+C9+C10+C11</f>
        <v>20394267</v>
      </c>
      <c r="D4" s="705">
        <f>D5+D9+D10+D11+241978</f>
        <v>23418820</v>
      </c>
      <c r="E4" s="705">
        <f>E5+E9+E10+E11</f>
        <v>24550000</v>
      </c>
      <c r="F4" s="705">
        <f>F5+F9+F10+F11</f>
        <v>25380000</v>
      </c>
      <c r="G4" s="705">
        <v>25850000</v>
      </c>
      <c r="H4" s="705">
        <v>26250000</v>
      </c>
      <c r="I4" s="705">
        <v>26350000</v>
      </c>
      <c r="J4" s="705">
        <v>26950000</v>
      </c>
      <c r="K4" s="705">
        <v>27100000</v>
      </c>
      <c r="L4" s="705">
        <v>27000000</v>
      </c>
      <c r="M4" s="705">
        <f>M5+M9+M10+M11</f>
        <v>27000000</v>
      </c>
      <c r="N4" s="705">
        <f>N5+N9+N10+N11</f>
        <v>27000000</v>
      </c>
    </row>
    <row r="5" spans="1:14" ht="15">
      <c r="A5" s="889" t="s">
        <v>728</v>
      </c>
      <c r="B5" s="264" t="s">
        <v>589</v>
      </c>
      <c r="C5" s="706">
        <f>DOCHODY!E162-C9-C10-C11</f>
        <v>12693835</v>
      </c>
      <c r="D5" s="706">
        <v>14214216</v>
      </c>
      <c r="E5" s="706">
        <v>14350000</v>
      </c>
      <c r="F5" s="706">
        <v>14400000</v>
      </c>
      <c r="G5" s="706">
        <v>14450000</v>
      </c>
      <c r="H5" s="706">
        <v>14550000</v>
      </c>
      <c r="I5" s="706">
        <v>14650000</v>
      </c>
      <c r="J5" s="706">
        <v>14900000</v>
      </c>
      <c r="K5" s="706">
        <v>15300000</v>
      </c>
      <c r="L5" s="706">
        <v>15400000</v>
      </c>
      <c r="M5" s="706">
        <v>15600000</v>
      </c>
      <c r="N5" s="706">
        <v>15600000</v>
      </c>
    </row>
    <row r="6" spans="1:14" ht="15">
      <c r="A6" s="9" t="s">
        <v>487</v>
      </c>
      <c r="B6" s="264" t="s">
        <v>590</v>
      </c>
      <c r="C6" s="706">
        <v>3669900</v>
      </c>
      <c r="D6" s="706">
        <v>4190943</v>
      </c>
      <c r="E6" s="706">
        <v>4450000</v>
      </c>
      <c r="F6" s="706">
        <v>4450000</v>
      </c>
      <c r="G6" s="706">
        <v>4250000</v>
      </c>
      <c r="H6" s="706">
        <v>4300000</v>
      </c>
      <c r="I6" s="706">
        <v>4300000</v>
      </c>
      <c r="J6" s="706">
        <v>4500000</v>
      </c>
      <c r="K6" s="706">
        <v>4700000</v>
      </c>
      <c r="L6" s="706">
        <v>4800000</v>
      </c>
      <c r="M6" s="706">
        <v>4800000</v>
      </c>
      <c r="N6" s="706">
        <v>4800000</v>
      </c>
    </row>
    <row r="7" spans="1:14" ht="15">
      <c r="A7" s="9" t="s">
        <v>489</v>
      </c>
      <c r="B7" s="264" t="s">
        <v>591</v>
      </c>
      <c r="C7" s="706">
        <f>DOCHODY!E31</f>
        <v>2416755</v>
      </c>
      <c r="D7" s="706">
        <v>1350000</v>
      </c>
      <c r="E7" s="706">
        <v>900000</v>
      </c>
      <c r="F7" s="706">
        <v>800000</v>
      </c>
      <c r="G7" s="706">
        <v>600000</v>
      </c>
      <c r="H7" s="706">
        <v>500000</v>
      </c>
      <c r="I7" s="706">
        <v>600000</v>
      </c>
      <c r="J7" s="706">
        <v>600000</v>
      </c>
      <c r="K7" s="706">
        <v>600000</v>
      </c>
      <c r="L7" s="706">
        <v>500000</v>
      </c>
      <c r="M7" s="706">
        <v>500000</v>
      </c>
      <c r="N7" s="706">
        <v>500000</v>
      </c>
    </row>
    <row r="8" spans="1:14" ht="15">
      <c r="A8" s="9" t="s">
        <v>491</v>
      </c>
      <c r="B8" s="264" t="s">
        <v>592</v>
      </c>
      <c r="C8" s="706">
        <f>DOCHODY!E89+DOCHODY!E90</f>
        <v>4208064</v>
      </c>
      <c r="D8" s="706">
        <v>5894441</v>
      </c>
      <c r="E8" s="706">
        <v>5950000</v>
      </c>
      <c r="F8" s="706">
        <v>6000000</v>
      </c>
      <c r="G8" s="706">
        <v>6100000</v>
      </c>
      <c r="H8" s="706">
        <v>6200000</v>
      </c>
      <c r="I8" s="706">
        <v>6300000</v>
      </c>
      <c r="J8" s="706">
        <v>6400000</v>
      </c>
      <c r="K8" s="706">
        <v>6400000</v>
      </c>
      <c r="L8" s="706">
        <v>6500000</v>
      </c>
      <c r="M8" s="706">
        <v>6500000</v>
      </c>
      <c r="N8" s="706">
        <v>6500000</v>
      </c>
    </row>
    <row r="9" spans="1:14" ht="15">
      <c r="A9" s="889" t="s">
        <v>593</v>
      </c>
      <c r="B9" s="264" t="s">
        <v>594</v>
      </c>
      <c r="C9" s="706">
        <f>DOCHODY!E93+DOCHODY!E95</f>
        <v>5058864</v>
      </c>
      <c r="D9" s="706">
        <v>5338290</v>
      </c>
      <c r="E9" s="706">
        <v>5400000</v>
      </c>
      <c r="F9" s="706">
        <v>5450000</v>
      </c>
      <c r="G9" s="706">
        <v>5500000</v>
      </c>
      <c r="H9" s="706">
        <v>5600000</v>
      </c>
      <c r="I9" s="706">
        <v>5650000</v>
      </c>
      <c r="J9" s="706">
        <v>5700000</v>
      </c>
      <c r="K9" s="706">
        <v>5800000</v>
      </c>
      <c r="L9" s="706">
        <v>5800000</v>
      </c>
      <c r="M9" s="706">
        <v>5800000</v>
      </c>
      <c r="N9" s="706">
        <v>5800000</v>
      </c>
    </row>
    <row r="10" spans="1:14" ht="24">
      <c r="A10" s="889" t="s">
        <v>595</v>
      </c>
      <c r="B10" s="300" t="s">
        <v>596</v>
      </c>
      <c r="C10" s="706">
        <f>DOCHODY!E165</f>
        <v>2150536</v>
      </c>
      <c r="D10" s="706">
        <v>2677286</v>
      </c>
      <c r="E10" s="706">
        <v>2900000</v>
      </c>
      <c r="F10" s="706">
        <v>2850000</v>
      </c>
      <c r="G10" s="706">
        <v>2900000</v>
      </c>
      <c r="H10" s="706">
        <v>2950000</v>
      </c>
      <c r="I10" s="706">
        <v>3000000</v>
      </c>
      <c r="J10" s="706">
        <v>3000000</v>
      </c>
      <c r="K10" s="706">
        <v>3100000</v>
      </c>
      <c r="L10" s="706">
        <v>3100000</v>
      </c>
      <c r="M10" s="706">
        <v>3100000</v>
      </c>
      <c r="N10" s="706">
        <v>3100000</v>
      </c>
    </row>
    <row r="11" spans="1:14" ht="15">
      <c r="A11" s="889" t="s">
        <v>597</v>
      </c>
      <c r="B11" s="264" t="s">
        <v>598</v>
      </c>
      <c r="C11" s="706">
        <f>DOCHODY!E164</f>
        <v>491032</v>
      </c>
      <c r="D11" s="706">
        <v>947050</v>
      </c>
      <c r="E11" s="706">
        <v>1900000</v>
      </c>
      <c r="F11" s="706">
        <v>2680000</v>
      </c>
      <c r="G11" s="706">
        <v>2500000</v>
      </c>
      <c r="H11" s="706">
        <v>2550000</v>
      </c>
      <c r="I11" s="706">
        <v>2500000</v>
      </c>
      <c r="J11" s="706">
        <v>2500000</v>
      </c>
      <c r="K11" s="706">
        <v>2500000</v>
      </c>
      <c r="L11" s="706">
        <v>2500000</v>
      </c>
      <c r="M11" s="706">
        <v>2500000</v>
      </c>
      <c r="N11" s="706">
        <v>2500000</v>
      </c>
    </row>
    <row r="12" spans="1:14" ht="15">
      <c r="A12" s="9" t="s">
        <v>724</v>
      </c>
      <c r="B12" s="888" t="s">
        <v>599</v>
      </c>
      <c r="C12" s="705">
        <f>C13+C14</f>
        <v>0</v>
      </c>
      <c r="D12" s="705">
        <f>WYDATKI!F519</f>
        <v>27739570</v>
      </c>
      <c r="E12" s="705">
        <f>E13+E14</f>
        <v>24000000</v>
      </c>
      <c r="F12" s="705">
        <f>F13+F14</f>
        <v>23950000</v>
      </c>
      <c r="G12" s="705">
        <f>G13+G14</f>
        <v>24170000</v>
      </c>
      <c r="H12" s="705">
        <f>H13+H14</f>
        <v>24514000</v>
      </c>
      <c r="I12" s="705">
        <f>I13+I14</f>
        <v>24800000</v>
      </c>
      <c r="J12" s="705">
        <v>24950000</v>
      </c>
      <c r="K12" s="705">
        <f>K13+K14</f>
        <v>25050000</v>
      </c>
      <c r="L12" s="705">
        <f>L13+L14</f>
        <v>25100000</v>
      </c>
      <c r="M12" s="705">
        <f>M13+M14</f>
        <v>25100000</v>
      </c>
      <c r="N12" s="705">
        <f>N13+N14</f>
        <v>25100000</v>
      </c>
    </row>
    <row r="13" spans="1:14" ht="15">
      <c r="A13" s="9" t="s">
        <v>600</v>
      </c>
      <c r="B13" s="264" t="s">
        <v>601</v>
      </c>
      <c r="C13" s="706">
        <f>WYDATKI!E555</f>
        <v>0</v>
      </c>
      <c r="D13" s="706">
        <f>D12-D14</f>
        <v>19694029</v>
      </c>
      <c r="E13" s="706">
        <v>18500000</v>
      </c>
      <c r="F13" s="706">
        <v>18100000</v>
      </c>
      <c r="G13" s="706">
        <v>18500000</v>
      </c>
      <c r="H13" s="706">
        <v>18700000</v>
      </c>
      <c r="I13" s="706">
        <v>18800000</v>
      </c>
      <c r="J13" s="706">
        <v>19050000</v>
      </c>
      <c r="K13" s="706">
        <v>19050000</v>
      </c>
      <c r="L13" s="706">
        <v>19100000</v>
      </c>
      <c r="M13" s="706">
        <v>19100000</v>
      </c>
      <c r="N13" s="706">
        <v>19100000</v>
      </c>
    </row>
    <row r="14" spans="1:14" ht="15">
      <c r="A14" s="9" t="s">
        <v>593</v>
      </c>
      <c r="B14" s="264" t="s">
        <v>111</v>
      </c>
      <c r="C14" s="706">
        <f>WYDATKI!E554</f>
        <v>0</v>
      </c>
      <c r="D14" s="706">
        <f>MAJĄTKOWE!E106</f>
        <v>8045541</v>
      </c>
      <c r="E14" s="706">
        <v>5500000</v>
      </c>
      <c r="F14" s="706">
        <v>5850000</v>
      </c>
      <c r="G14" s="706">
        <v>5670000</v>
      </c>
      <c r="H14" s="706">
        <v>5814000</v>
      </c>
      <c r="I14" s="706">
        <v>6000000</v>
      </c>
      <c r="J14" s="706">
        <v>6500000</v>
      </c>
      <c r="K14" s="706">
        <v>6000000</v>
      </c>
      <c r="L14" s="706">
        <v>6000000</v>
      </c>
      <c r="M14" s="706">
        <v>6000000</v>
      </c>
      <c r="N14" s="706">
        <v>6000000</v>
      </c>
    </row>
    <row r="15" spans="1:14" ht="15">
      <c r="A15" s="9" t="s">
        <v>725</v>
      </c>
      <c r="B15" s="888" t="s">
        <v>602</v>
      </c>
      <c r="C15" s="705">
        <f>C16+C20</f>
        <v>888957</v>
      </c>
      <c r="D15" s="705">
        <f>D16+D20+D24</f>
        <v>2257805</v>
      </c>
      <c r="E15" s="705">
        <f aca="true" t="shared" si="1" ref="E15:N15">E16+E20</f>
        <v>2425636</v>
      </c>
      <c r="F15" s="705">
        <f t="shared" si="1"/>
        <v>2309740</v>
      </c>
      <c r="G15" s="705">
        <f t="shared" si="1"/>
        <v>1208923</v>
      </c>
      <c r="H15" s="705">
        <f t="shared" si="1"/>
        <v>992946</v>
      </c>
      <c r="I15" s="705">
        <f t="shared" si="1"/>
        <v>684985</v>
      </c>
      <c r="J15" s="705">
        <f t="shared" si="1"/>
        <v>644980</v>
      </c>
      <c r="K15" s="705">
        <f t="shared" si="1"/>
        <v>620500</v>
      </c>
      <c r="L15" s="705">
        <f t="shared" si="1"/>
        <v>596019</v>
      </c>
      <c r="M15" s="705">
        <f t="shared" si="1"/>
        <v>471153</v>
      </c>
      <c r="N15" s="705">
        <f t="shared" si="1"/>
        <v>353404</v>
      </c>
    </row>
    <row r="16" spans="1:14" ht="24">
      <c r="A16" s="9" t="s">
        <v>600</v>
      </c>
      <c r="B16" s="619" t="s">
        <v>603</v>
      </c>
      <c r="C16" s="706">
        <f aca="true" t="shared" si="2" ref="C16:I16">C18+C19</f>
        <v>888957</v>
      </c>
      <c r="D16" s="706">
        <f t="shared" si="2"/>
        <v>1997805</v>
      </c>
      <c r="E16" s="706">
        <f t="shared" si="2"/>
        <v>1932508</v>
      </c>
      <c r="F16" s="706">
        <f t="shared" si="2"/>
        <v>1832137</v>
      </c>
      <c r="G16" s="706">
        <f t="shared" si="2"/>
        <v>746844</v>
      </c>
      <c r="H16" s="706">
        <f t="shared" si="2"/>
        <v>546392</v>
      </c>
      <c r="I16" s="706">
        <f t="shared" si="2"/>
        <v>238431</v>
      </c>
      <c r="J16" s="706">
        <f>SUM(J18:J19)</f>
        <v>229476</v>
      </c>
      <c r="K16" s="706">
        <f>SUM(K17:K19)</f>
        <v>220521</v>
      </c>
      <c r="L16" s="706">
        <f>SUM(L18:L19)</f>
        <v>211565</v>
      </c>
      <c r="M16" s="706">
        <f>SUM(M17:M19)</f>
        <v>102224</v>
      </c>
      <c r="N16" s="706"/>
    </row>
    <row r="17" spans="1:14" ht="15">
      <c r="A17" s="9"/>
      <c r="B17" s="264" t="s">
        <v>528</v>
      </c>
      <c r="C17" s="706"/>
      <c r="D17" s="706"/>
      <c r="E17" s="706"/>
      <c r="F17" s="706"/>
      <c r="G17" s="706"/>
      <c r="H17" s="706"/>
      <c r="I17" s="706"/>
      <c r="J17" s="707"/>
      <c r="K17" s="706"/>
      <c r="L17" s="706"/>
      <c r="M17" s="706"/>
      <c r="N17" s="706"/>
    </row>
    <row r="18" spans="1:14" ht="25.5" customHeight="1">
      <c r="A18" s="9">
        <v>1</v>
      </c>
      <c r="B18" s="619" t="s">
        <v>604</v>
      </c>
      <c r="C18" s="706">
        <v>705000</v>
      </c>
      <c r="D18" s="706">
        <v>1753389</v>
      </c>
      <c r="E18" s="706">
        <v>1739524</v>
      </c>
      <c r="F18" s="706">
        <v>1697087</v>
      </c>
      <c r="G18" s="706">
        <v>667500</v>
      </c>
      <c r="H18" s="706">
        <v>492500</v>
      </c>
      <c r="I18" s="706">
        <v>200000</v>
      </c>
      <c r="J18" s="706">
        <v>200000</v>
      </c>
      <c r="K18" s="706">
        <v>200000</v>
      </c>
      <c r="L18" s="706">
        <v>200000</v>
      </c>
      <c r="M18" s="706">
        <v>100000</v>
      </c>
      <c r="N18" s="706">
        <v>0</v>
      </c>
    </row>
    <row r="19" spans="1:14" ht="33.75" customHeight="1">
      <c r="A19" s="9">
        <v>2</v>
      </c>
      <c r="B19" s="619" t="s">
        <v>605</v>
      </c>
      <c r="C19" s="706">
        <f>WYDATKI!E231</f>
        <v>183957</v>
      </c>
      <c r="D19" s="706">
        <v>244416</v>
      </c>
      <c r="E19" s="706">
        <v>192984</v>
      </c>
      <c r="F19" s="706">
        <v>135050</v>
      </c>
      <c r="G19" s="706">
        <v>79344</v>
      </c>
      <c r="H19" s="706">
        <v>53892</v>
      </c>
      <c r="I19" s="706">
        <v>38431</v>
      </c>
      <c r="J19" s="706">
        <v>29476</v>
      </c>
      <c r="K19" s="706">
        <v>20521</v>
      </c>
      <c r="L19" s="706">
        <v>11565</v>
      </c>
      <c r="M19" s="706">
        <v>2224</v>
      </c>
      <c r="N19" s="706"/>
    </row>
    <row r="20" spans="1:14" ht="24">
      <c r="A20" s="9" t="s">
        <v>731</v>
      </c>
      <c r="B20" s="890" t="s">
        <v>606</v>
      </c>
      <c r="C20" s="705"/>
      <c r="D20" s="705">
        <f>D22+D23</f>
        <v>60000</v>
      </c>
      <c r="E20" s="705">
        <f>E22+E23</f>
        <v>493128</v>
      </c>
      <c r="F20" s="705">
        <f>F22+F23</f>
        <v>477603</v>
      </c>
      <c r="G20" s="705">
        <f>G22+G23</f>
        <v>462079</v>
      </c>
      <c r="H20" s="705">
        <f>H22+H23</f>
        <v>446554</v>
      </c>
      <c r="I20" s="705">
        <f>H22+H23</f>
        <v>446554</v>
      </c>
      <c r="J20" s="705">
        <f>J22+J23</f>
        <v>415504</v>
      </c>
      <c r="K20" s="705">
        <f>K22+K23</f>
        <v>399979</v>
      </c>
      <c r="L20" s="705">
        <f>L22+L23</f>
        <v>384454</v>
      </c>
      <c r="M20" s="705">
        <f>M22+M23</f>
        <v>368929</v>
      </c>
      <c r="N20" s="705">
        <f>N22+N23</f>
        <v>353404</v>
      </c>
    </row>
    <row r="21" spans="1:14" ht="15">
      <c r="A21" s="9"/>
      <c r="B21" s="264" t="s">
        <v>528</v>
      </c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706"/>
      <c r="N21" s="706"/>
    </row>
    <row r="22" spans="1:15" ht="15">
      <c r="A22" s="9">
        <v>1</v>
      </c>
      <c r="B22" s="264" t="s">
        <v>607</v>
      </c>
      <c r="C22" s="706"/>
      <c r="D22" s="706"/>
      <c r="E22" s="706">
        <v>345000</v>
      </c>
      <c r="F22" s="706">
        <v>345000</v>
      </c>
      <c r="G22" s="706">
        <v>345000</v>
      </c>
      <c r="H22" s="706">
        <v>345000</v>
      </c>
      <c r="I22" s="706">
        <v>345000</v>
      </c>
      <c r="J22" s="706">
        <v>345000</v>
      </c>
      <c r="K22" s="706">
        <v>345000</v>
      </c>
      <c r="L22" s="706">
        <v>345000</v>
      </c>
      <c r="M22" s="706">
        <v>345000</v>
      </c>
      <c r="N22" s="706">
        <v>345000</v>
      </c>
      <c r="O22" s="891"/>
    </row>
    <row r="23" spans="1:14" ht="24">
      <c r="A23" s="9">
        <v>2</v>
      </c>
      <c r="B23" s="619" t="s">
        <v>608</v>
      </c>
      <c r="C23" s="706"/>
      <c r="D23" s="706">
        <v>60000</v>
      </c>
      <c r="E23" s="706">
        <v>148128</v>
      </c>
      <c r="F23" s="706">
        <v>132603</v>
      </c>
      <c r="G23" s="706">
        <v>117079</v>
      </c>
      <c r="H23" s="706">
        <v>101554</v>
      </c>
      <c r="I23" s="706">
        <v>86029</v>
      </c>
      <c r="J23" s="706">
        <v>70504</v>
      </c>
      <c r="K23" s="706">
        <v>54979</v>
      </c>
      <c r="L23" s="706">
        <v>39454</v>
      </c>
      <c r="M23" s="706">
        <v>23929</v>
      </c>
      <c r="N23" s="706">
        <v>8404</v>
      </c>
    </row>
    <row r="24" spans="1:14" ht="15">
      <c r="A24" s="9" t="s">
        <v>609</v>
      </c>
      <c r="B24" s="264" t="s">
        <v>610</v>
      </c>
      <c r="C24" s="706"/>
      <c r="D24" s="706">
        <v>200000</v>
      </c>
      <c r="E24" s="706"/>
      <c r="F24" s="706"/>
      <c r="G24" s="706"/>
      <c r="H24" s="706"/>
      <c r="I24" s="706"/>
      <c r="J24" s="706"/>
      <c r="K24" s="706"/>
      <c r="L24" s="706"/>
      <c r="M24" s="706"/>
      <c r="N24" s="706"/>
    </row>
    <row r="25" spans="1:14" ht="15">
      <c r="A25" s="9" t="s">
        <v>726</v>
      </c>
      <c r="B25" s="892" t="s">
        <v>611</v>
      </c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</row>
    <row r="26" spans="1:14" ht="15">
      <c r="A26" s="9" t="s">
        <v>727</v>
      </c>
      <c r="B26" s="264" t="s">
        <v>612</v>
      </c>
      <c r="C26" s="706">
        <f aca="true" t="shared" si="3" ref="C26:N26">C4-C12</f>
        <v>20394267</v>
      </c>
      <c r="D26" s="706">
        <f t="shared" si="3"/>
        <v>-4320750</v>
      </c>
      <c r="E26" s="706">
        <f t="shared" si="3"/>
        <v>550000</v>
      </c>
      <c r="F26" s="706">
        <f t="shared" si="3"/>
        <v>1430000</v>
      </c>
      <c r="G26" s="706">
        <f t="shared" si="3"/>
        <v>1680000</v>
      </c>
      <c r="H26" s="706">
        <f t="shared" si="3"/>
        <v>1736000</v>
      </c>
      <c r="I26" s="706">
        <f t="shared" si="3"/>
        <v>1550000</v>
      </c>
      <c r="J26" s="706">
        <f t="shared" si="3"/>
        <v>2000000</v>
      </c>
      <c r="K26" s="706">
        <f t="shared" si="3"/>
        <v>2050000</v>
      </c>
      <c r="L26" s="706">
        <f t="shared" si="3"/>
        <v>1900000</v>
      </c>
      <c r="M26" s="706">
        <f t="shared" si="3"/>
        <v>1900000</v>
      </c>
      <c r="N26" s="706">
        <f t="shared" si="3"/>
        <v>1900000</v>
      </c>
    </row>
    <row r="27" spans="1:14" ht="15">
      <c r="A27" s="9" t="s">
        <v>729</v>
      </c>
      <c r="B27" s="264" t="s">
        <v>613</v>
      </c>
      <c r="C27" s="706">
        <v>7150000</v>
      </c>
      <c r="D27" s="706">
        <v>8957811</v>
      </c>
      <c r="E27" s="706">
        <v>6873287</v>
      </c>
      <c r="F27" s="706">
        <v>4831196</v>
      </c>
      <c r="G27" s="706">
        <v>3836200</v>
      </c>
      <c r="H27" s="706">
        <v>2998700</v>
      </c>
      <c r="I27" s="706">
        <v>2453700</v>
      </c>
      <c r="J27" s="706">
        <v>1908700</v>
      </c>
      <c r="K27" s="706">
        <v>1363700</v>
      </c>
      <c r="L27" s="706">
        <v>818700</v>
      </c>
      <c r="M27" s="706">
        <v>373700</v>
      </c>
      <c r="N27" s="706">
        <v>0</v>
      </c>
    </row>
    <row r="28" spans="1:15" s="390" customFormat="1" ht="15.75">
      <c r="A28" s="889" t="s">
        <v>730</v>
      </c>
      <c r="B28" s="888" t="s">
        <v>614</v>
      </c>
      <c r="C28" s="893">
        <f>C27/C4</f>
        <v>0.350588721820696</v>
      </c>
      <c r="D28" s="894">
        <f>D27/D4</f>
        <v>0.3825047974236106</v>
      </c>
      <c r="E28" s="893">
        <f>E27/E4</f>
        <v>0.2799709572301426</v>
      </c>
      <c r="F28" s="894">
        <f aca="true" t="shared" si="4" ref="F28:N28">E27/E4</f>
        <v>0.2799709572301426</v>
      </c>
      <c r="G28" s="894">
        <f t="shared" si="4"/>
        <v>0.19035445232466508</v>
      </c>
      <c r="H28" s="894">
        <f t="shared" si="4"/>
        <v>0.14840232108317214</v>
      </c>
      <c r="I28" s="894">
        <f t="shared" si="4"/>
        <v>0.11423619047619048</v>
      </c>
      <c r="J28" s="894">
        <f t="shared" si="4"/>
        <v>0.09311954459203035</v>
      </c>
      <c r="K28" s="894">
        <f t="shared" si="4"/>
        <v>0.07082374768089054</v>
      </c>
      <c r="L28" s="894">
        <f t="shared" si="4"/>
        <v>0.0503210332103321</v>
      </c>
      <c r="M28" s="894">
        <f t="shared" si="4"/>
        <v>0.030322222222222223</v>
      </c>
      <c r="N28" s="894">
        <f t="shared" si="4"/>
        <v>0.01384074074074074</v>
      </c>
      <c r="O28" s="894"/>
    </row>
    <row r="29" spans="1:15" ht="15.75">
      <c r="A29" s="825" t="s">
        <v>615</v>
      </c>
      <c r="B29" s="888" t="s">
        <v>616</v>
      </c>
      <c r="C29" s="893">
        <f>C15/C4</f>
        <v>0.043588573200497964</v>
      </c>
      <c r="D29" s="894">
        <f>D15/D4</f>
        <v>0.09640985327185571</v>
      </c>
      <c r="E29" s="893">
        <f>E15/E4</f>
        <v>0.09880391038696537</v>
      </c>
      <c r="F29" s="894">
        <f aca="true" t="shared" si="5" ref="F29:N29">E15/E4</f>
        <v>0.09880391038696537</v>
      </c>
      <c r="G29" s="894">
        <f t="shared" si="5"/>
        <v>0.09100630417651694</v>
      </c>
      <c r="H29" s="894">
        <f t="shared" si="5"/>
        <v>0.046766847195357834</v>
      </c>
      <c r="I29" s="894">
        <f t="shared" si="5"/>
        <v>0.037826514285714284</v>
      </c>
      <c r="J29" s="894">
        <f t="shared" si="5"/>
        <v>0.025995635673624288</v>
      </c>
      <c r="K29" s="894">
        <f t="shared" si="5"/>
        <v>0.02393246753246753</v>
      </c>
      <c r="L29" s="894">
        <f t="shared" si="5"/>
        <v>0.02289667896678967</v>
      </c>
      <c r="M29" s="894">
        <f t="shared" si="5"/>
        <v>0.022074777777777776</v>
      </c>
      <c r="N29" s="894">
        <f t="shared" si="5"/>
        <v>0.01745011111111111</v>
      </c>
      <c r="O29" s="894"/>
    </row>
    <row r="30" spans="1:14" ht="15" customHeight="1" hidden="1">
      <c r="A30" s="116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15.75" customHeight="1" hidden="1">
      <c r="D31" s="390"/>
    </row>
    <row r="32" ht="15" customHeight="1" hidden="1"/>
    <row r="33" ht="15" customHeight="1" hidden="1"/>
    <row r="34" ht="15" customHeight="1" hidden="1">
      <c r="C34" s="154"/>
    </row>
  </sheetData>
  <sheetProtection/>
  <printOptions horizontalCentered="1" verticalCentered="1"/>
  <pageMargins left="0.7875" right="0.7875" top="1.0527777777777778" bottom="1.0527777777777778" header="0.7875" footer="0.7875"/>
  <pageSetup fitToHeight="1" fitToWidth="1" horizontalDpi="300" verticalDpi="300" orientation="landscape" paperSize="9" scale="71" r:id="rId1"/>
  <headerFooter alignWithMargins="0">
    <oddHeader>&amp;C&amp;"Times New Roman,Pogrubiona"BUDŻET GMINY DYWITY NA 2007 ROK&amp;R&amp;"Times New Roman,Normalny"&amp;UZałącznik Nr. 11</oddHeader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3"/>
  <sheetViews>
    <sheetView zoomScaleSheetLayoutView="50" zoomScalePageLayoutView="0" workbookViewId="0" topLeftCell="A1">
      <selection activeCell="A1" sqref="A1"/>
    </sheetView>
  </sheetViews>
  <sheetFormatPr defaultColWidth="10" defaultRowHeight="15" zeroHeight="1"/>
  <cols>
    <col min="1" max="1" width="3" style="895" customWidth="1"/>
    <col min="2" max="2" width="20.59765625" style="895" customWidth="1"/>
    <col min="3" max="14" width="8.296875" style="895" customWidth="1"/>
    <col min="15" max="16384" width="0" style="0" hidden="1" customWidth="1"/>
  </cols>
  <sheetData>
    <row r="1" spans="1:17" ht="7.5" customHeight="1">
      <c r="A1" s="116"/>
      <c r="B1" s="116"/>
      <c r="C1" s="422"/>
      <c r="D1" s="422"/>
      <c r="E1" s="422"/>
      <c r="F1" s="422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41.25" customHeight="1">
      <c r="A2" s="1059" t="s">
        <v>617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</row>
    <row r="3" spans="1:17" ht="28.5" customHeight="1">
      <c r="A3" s="247"/>
      <c r="B3" s="247"/>
      <c r="C3" s="1060" t="s">
        <v>618</v>
      </c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896"/>
      <c r="P3" s="896"/>
      <c r="Q3" s="896"/>
    </row>
    <row r="4" spans="1:254" s="903" customFormat="1" ht="43.5" customHeight="1">
      <c r="A4" s="897" t="s">
        <v>720</v>
      </c>
      <c r="B4" s="897" t="s">
        <v>619</v>
      </c>
      <c r="C4" s="898">
        <v>2006</v>
      </c>
      <c r="D4" s="898">
        <v>2007</v>
      </c>
      <c r="E4" s="898">
        <v>2008</v>
      </c>
      <c r="F4" s="898">
        <v>2009</v>
      </c>
      <c r="G4" s="899">
        <f aca="true" t="shared" si="0" ref="G4:N4">F4+1</f>
        <v>2010</v>
      </c>
      <c r="H4" s="899">
        <f t="shared" si="0"/>
        <v>2011</v>
      </c>
      <c r="I4" s="899">
        <f t="shared" si="0"/>
        <v>2012</v>
      </c>
      <c r="J4" s="899">
        <f t="shared" si="0"/>
        <v>2013</v>
      </c>
      <c r="K4" s="899">
        <f t="shared" si="0"/>
        <v>2014</v>
      </c>
      <c r="L4" s="899">
        <f t="shared" si="0"/>
        <v>2015</v>
      </c>
      <c r="M4" s="899">
        <f t="shared" si="0"/>
        <v>2016</v>
      </c>
      <c r="N4" s="899">
        <f t="shared" si="0"/>
        <v>2017</v>
      </c>
      <c r="O4" s="900"/>
      <c r="P4" s="901"/>
      <c r="Q4" s="902"/>
      <c r="IT4"/>
    </row>
    <row r="5" spans="1:17" ht="28.5" customHeight="1">
      <c r="A5" s="904">
        <v>1</v>
      </c>
      <c r="B5" s="619" t="s">
        <v>620</v>
      </c>
      <c r="C5" s="242"/>
      <c r="D5" s="242"/>
      <c r="E5" s="242"/>
      <c r="F5" s="242"/>
      <c r="G5" s="242"/>
      <c r="H5" s="242"/>
      <c r="I5" s="242"/>
      <c r="J5" s="242"/>
      <c r="K5" s="242"/>
      <c r="L5" s="266"/>
      <c r="M5" s="266"/>
      <c r="N5" s="266"/>
      <c r="O5" s="107"/>
      <c r="P5" s="262"/>
      <c r="Q5" s="629"/>
    </row>
    <row r="6" spans="1:17" ht="22.5" customHeight="1">
      <c r="A6" s="904">
        <v>2</v>
      </c>
      <c r="B6" s="905" t="s">
        <v>621</v>
      </c>
      <c r="C6" s="706">
        <f>C17-C7</f>
        <v>6380000</v>
      </c>
      <c r="D6" s="706">
        <f>'SYT FIN X2006'!D27-D7</f>
        <v>7984611</v>
      </c>
      <c r="E6" s="706">
        <f>'SYT FIN X2006'!E27-E7</f>
        <v>6080287</v>
      </c>
      <c r="F6" s="706">
        <f>'SYT FIN X2006'!F27-F7</f>
        <v>4338196</v>
      </c>
      <c r="G6" s="706">
        <f>'SYT FIN X2006'!G27-G7</f>
        <v>3543200</v>
      </c>
      <c r="H6" s="706">
        <f>'SYT FIN X2006'!H27-H7</f>
        <v>2828700</v>
      </c>
      <c r="I6" s="706">
        <f>'SYT FIN X2006'!I27-I7</f>
        <v>2383700</v>
      </c>
      <c r="J6" s="706">
        <f>'SYT FIN X2006'!J27</f>
        <v>1908700</v>
      </c>
      <c r="K6" s="706">
        <f>'SYT FIN X2006'!K27</f>
        <v>1363700</v>
      </c>
      <c r="L6" s="706">
        <f>'SYT FIN X2006'!L27</f>
        <v>818700</v>
      </c>
      <c r="M6" s="706">
        <f>'SYT FIN X2006'!M27</f>
        <v>373700</v>
      </c>
      <c r="N6" s="706">
        <v>0</v>
      </c>
      <c r="O6" s="107"/>
      <c r="P6" s="262"/>
      <c r="Q6" s="629"/>
    </row>
    <row r="7" spans="1:17" ht="18.75" customHeight="1">
      <c r="A7" s="904">
        <v>3</v>
      </c>
      <c r="B7" s="905" t="s">
        <v>622</v>
      </c>
      <c r="C7" s="706">
        <v>770000</v>
      </c>
      <c r="D7" s="706">
        <v>973200</v>
      </c>
      <c r="E7" s="706">
        <v>793000</v>
      </c>
      <c r="F7" s="706">
        <v>493000</v>
      </c>
      <c r="G7" s="706">
        <v>293000</v>
      </c>
      <c r="H7" s="706">
        <v>170000</v>
      </c>
      <c r="I7" s="706">
        <v>70000</v>
      </c>
      <c r="J7" s="706"/>
      <c r="K7" s="706"/>
      <c r="L7" s="706"/>
      <c r="M7" s="706"/>
      <c r="N7" s="706"/>
      <c r="O7" s="107"/>
      <c r="P7" s="262"/>
      <c r="Q7" s="629"/>
    </row>
    <row r="8" spans="1:17" ht="15">
      <c r="A8" s="904">
        <v>4</v>
      </c>
      <c r="B8" s="905" t="s">
        <v>623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107"/>
      <c r="P8" s="262"/>
      <c r="Q8" s="629"/>
    </row>
    <row r="9" spans="1:17" ht="15">
      <c r="A9" s="904">
        <v>5</v>
      </c>
      <c r="B9" s="905" t="s">
        <v>624</v>
      </c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107"/>
      <c r="P9" s="262"/>
      <c r="Q9" s="629"/>
    </row>
    <row r="10" spans="1:17" ht="15">
      <c r="A10" s="904"/>
      <c r="B10" s="905" t="s">
        <v>625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107"/>
      <c r="P10" s="262"/>
      <c r="Q10" s="629"/>
    </row>
    <row r="11" spans="1:17" ht="15">
      <c r="A11" s="904"/>
      <c r="B11" s="905" t="s">
        <v>626</v>
      </c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107"/>
      <c r="P11" s="262"/>
      <c r="Q11" s="629"/>
    </row>
    <row r="12" spans="1:17" ht="15">
      <c r="A12" s="904"/>
      <c r="B12" s="905" t="s">
        <v>627</v>
      </c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107"/>
      <c r="P12" s="262"/>
      <c r="Q12" s="629"/>
    </row>
    <row r="13" spans="1:17" ht="15">
      <c r="A13" s="904"/>
      <c r="B13" s="905" t="s">
        <v>628</v>
      </c>
      <c r="C13" s="706"/>
      <c r="D13" s="706"/>
      <c r="E13" s="706"/>
      <c r="F13" s="706"/>
      <c r="G13" s="706"/>
      <c r="H13" s="706"/>
      <c r="I13" s="706"/>
      <c r="J13" s="706"/>
      <c r="K13" s="706"/>
      <c r="L13" s="706"/>
      <c r="M13" s="706"/>
      <c r="N13" s="706"/>
      <c r="O13" s="107"/>
      <c r="P13" s="262"/>
      <c r="Q13" s="629"/>
    </row>
    <row r="14" spans="1:17" ht="15">
      <c r="A14" s="904"/>
      <c r="B14" s="905" t="s">
        <v>629</v>
      </c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107"/>
      <c r="P14" s="262"/>
      <c r="Q14" s="629"/>
    </row>
    <row r="15" spans="1:17" ht="15">
      <c r="A15" s="904"/>
      <c r="B15" s="905" t="s">
        <v>630</v>
      </c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107"/>
      <c r="P15" s="262"/>
      <c r="Q15" s="629"/>
    </row>
    <row r="16" spans="1:17" ht="21.75" customHeight="1">
      <c r="A16" s="904">
        <v>6</v>
      </c>
      <c r="B16" s="905" t="s">
        <v>588</v>
      </c>
      <c r="C16" s="706">
        <f>DOCHODY!E162</f>
        <v>20394267</v>
      </c>
      <c r="D16" s="706">
        <f>DOCHODY!F162</f>
        <v>23389570</v>
      </c>
      <c r="E16" s="706">
        <f>'SYT FIN X2006'!E4</f>
        <v>24550000</v>
      </c>
      <c r="F16" s="706">
        <f>'SYT FIN X2006'!F4</f>
        <v>25380000</v>
      </c>
      <c r="G16" s="706">
        <f>'SYT FIN X2006'!G4</f>
        <v>25850000</v>
      </c>
      <c r="H16" s="706">
        <f>'SYT FIN X2006'!H4</f>
        <v>26250000</v>
      </c>
      <c r="I16" s="706">
        <f>'SYT FIN X2006'!I4</f>
        <v>26350000</v>
      </c>
      <c r="J16" s="706">
        <f>'SYT FIN X2006'!J4</f>
        <v>26950000</v>
      </c>
      <c r="K16" s="706">
        <f>'SYT FIN X2006'!K4</f>
        <v>27100000</v>
      </c>
      <c r="L16" s="706">
        <f>'SYT FIN X2006'!L4</f>
        <v>27000000</v>
      </c>
      <c r="M16" s="706">
        <f>'SYT FIN X2006'!M4</f>
        <v>27000000</v>
      </c>
      <c r="N16" s="706">
        <f>'SYT FIN X2006'!N4</f>
        <v>27000000</v>
      </c>
      <c r="O16" s="25"/>
      <c r="P16" s="27"/>
      <c r="Q16" s="906"/>
    </row>
    <row r="17" spans="1:17" s="390" customFormat="1" ht="28.5" customHeight="1">
      <c r="A17" s="907">
        <v>7</v>
      </c>
      <c r="B17" s="908" t="s">
        <v>631</v>
      </c>
      <c r="C17" s="705">
        <v>7150000</v>
      </c>
      <c r="D17" s="705">
        <v>8957811</v>
      </c>
      <c r="E17" s="705">
        <f>'SYT FIN X2006'!E27</f>
        <v>6873287</v>
      </c>
      <c r="F17" s="705">
        <f aca="true" t="shared" si="1" ref="F17:N17">F6+F7</f>
        <v>4831196</v>
      </c>
      <c r="G17" s="705">
        <f t="shared" si="1"/>
        <v>3836200</v>
      </c>
      <c r="H17" s="705">
        <f t="shared" si="1"/>
        <v>2998700</v>
      </c>
      <c r="I17" s="705">
        <f t="shared" si="1"/>
        <v>2453700</v>
      </c>
      <c r="J17" s="705">
        <f t="shared" si="1"/>
        <v>1908700</v>
      </c>
      <c r="K17" s="705">
        <f t="shared" si="1"/>
        <v>1363700</v>
      </c>
      <c r="L17" s="705">
        <f t="shared" si="1"/>
        <v>818700</v>
      </c>
      <c r="M17" s="705">
        <f t="shared" si="1"/>
        <v>373700</v>
      </c>
      <c r="N17" s="705">
        <f t="shared" si="1"/>
        <v>0</v>
      </c>
      <c r="O17" s="909"/>
      <c r="P17" s="910"/>
      <c r="Q17" s="911"/>
    </row>
    <row r="18" spans="1:254" s="917" customFormat="1" ht="24">
      <c r="A18" s="912">
        <v>8</v>
      </c>
      <c r="B18" s="913" t="s">
        <v>632</v>
      </c>
      <c r="C18" s="914">
        <f aca="true" t="shared" si="2" ref="C18:N18">C17/C16</f>
        <v>0.350588721820696</v>
      </c>
      <c r="D18" s="914">
        <f t="shared" si="2"/>
        <v>0.38298314163107744</v>
      </c>
      <c r="E18" s="914">
        <f t="shared" si="2"/>
        <v>0.2799709572301426</v>
      </c>
      <c r="F18" s="914">
        <f t="shared" si="2"/>
        <v>0.19035445232466508</v>
      </c>
      <c r="G18" s="914">
        <f t="shared" si="2"/>
        <v>0.14840232108317214</v>
      </c>
      <c r="H18" s="914">
        <f t="shared" si="2"/>
        <v>0.11423619047619048</v>
      </c>
      <c r="I18" s="914">
        <f t="shared" si="2"/>
        <v>0.09311954459203035</v>
      </c>
      <c r="J18" s="914">
        <f t="shared" si="2"/>
        <v>0.07082374768089054</v>
      </c>
      <c r="K18" s="914">
        <f t="shared" si="2"/>
        <v>0.0503210332103321</v>
      </c>
      <c r="L18" s="914">
        <f t="shared" si="2"/>
        <v>0.030322222222222223</v>
      </c>
      <c r="M18" s="914">
        <f t="shared" si="2"/>
        <v>0.01384074074074074</v>
      </c>
      <c r="N18" s="914">
        <f t="shared" si="2"/>
        <v>0</v>
      </c>
      <c r="O18" s="915"/>
      <c r="P18" s="18"/>
      <c r="Q18" s="18"/>
      <c r="R18" s="18" t="e">
        <f aca="true" t="shared" si="3" ref="R18:AV18">R17/"#ODWOŁANIE#ODWOŁANIE"</f>
        <v>#VALUE!</v>
      </c>
      <c r="S18" s="18" t="e">
        <f t="shared" si="3"/>
        <v>#VALUE!</v>
      </c>
      <c r="T18" s="18" t="e">
        <f t="shared" si="3"/>
        <v>#VALUE!</v>
      </c>
      <c r="U18" s="18" t="e">
        <f t="shared" si="3"/>
        <v>#VALUE!</v>
      </c>
      <c r="V18" s="18" t="e">
        <f t="shared" si="3"/>
        <v>#VALUE!</v>
      </c>
      <c r="W18" s="18" t="e">
        <f t="shared" si="3"/>
        <v>#VALUE!</v>
      </c>
      <c r="X18" s="18" t="e">
        <f t="shared" si="3"/>
        <v>#VALUE!</v>
      </c>
      <c r="Y18" s="18" t="e">
        <f t="shared" si="3"/>
        <v>#VALUE!</v>
      </c>
      <c r="Z18" s="18" t="e">
        <f t="shared" si="3"/>
        <v>#VALUE!</v>
      </c>
      <c r="AA18" s="18" t="e">
        <f t="shared" si="3"/>
        <v>#VALUE!</v>
      </c>
      <c r="AB18" s="18" t="e">
        <f t="shared" si="3"/>
        <v>#VALUE!</v>
      </c>
      <c r="AC18" s="18" t="e">
        <f t="shared" si="3"/>
        <v>#VALUE!</v>
      </c>
      <c r="AD18" s="18" t="e">
        <f t="shared" si="3"/>
        <v>#VALUE!</v>
      </c>
      <c r="AE18" s="18" t="e">
        <f t="shared" si="3"/>
        <v>#VALUE!</v>
      </c>
      <c r="AF18" s="18" t="e">
        <f t="shared" si="3"/>
        <v>#VALUE!</v>
      </c>
      <c r="AG18" s="18" t="e">
        <f t="shared" si="3"/>
        <v>#VALUE!</v>
      </c>
      <c r="AH18" s="18" t="e">
        <f t="shared" si="3"/>
        <v>#VALUE!</v>
      </c>
      <c r="AI18" s="18" t="e">
        <f t="shared" si="3"/>
        <v>#VALUE!</v>
      </c>
      <c r="AJ18" s="18" t="e">
        <f t="shared" si="3"/>
        <v>#VALUE!</v>
      </c>
      <c r="AK18" s="18" t="e">
        <f t="shared" si="3"/>
        <v>#VALUE!</v>
      </c>
      <c r="AL18" s="18" t="e">
        <f t="shared" si="3"/>
        <v>#VALUE!</v>
      </c>
      <c r="AM18" s="18" t="e">
        <f t="shared" si="3"/>
        <v>#VALUE!</v>
      </c>
      <c r="AN18" s="18" t="e">
        <f t="shared" si="3"/>
        <v>#VALUE!</v>
      </c>
      <c r="AO18" s="18" t="e">
        <f t="shared" si="3"/>
        <v>#VALUE!</v>
      </c>
      <c r="AP18" s="18" t="e">
        <f t="shared" si="3"/>
        <v>#VALUE!</v>
      </c>
      <c r="AQ18" s="18" t="e">
        <f t="shared" si="3"/>
        <v>#VALUE!</v>
      </c>
      <c r="AR18" s="18" t="e">
        <f t="shared" si="3"/>
        <v>#VALUE!</v>
      </c>
      <c r="AS18" s="18" t="e">
        <f t="shared" si="3"/>
        <v>#VALUE!</v>
      </c>
      <c r="AT18" s="18" t="e">
        <f t="shared" si="3"/>
        <v>#VALUE!</v>
      </c>
      <c r="AU18" s="18" t="e">
        <f t="shared" si="3"/>
        <v>#VALUE!</v>
      </c>
      <c r="AV18" s="18" t="e">
        <f t="shared" si="3"/>
        <v>#VALUE!</v>
      </c>
      <c r="AW18" s="916"/>
      <c r="AX18" s="916"/>
      <c r="AY18" s="916"/>
      <c r="AZ18" s="916"/>
      <c r="BA18" s="916"/>
      <c r="BB18" s="916"/>
      <c r="BC18" s="916"/>
      <c r="BD18" s="916"/>
      <c r="IT18"/>
    </row>
    <row r="19" ht="15" hidden="1"/>
    <row r="20" spans="3:12" ht="15" hidden="1">
      <c r="C20" s="871"/>
      <c r="D20" s="918"/>
      <c r="E20" s="918"/>
      <c r="F20" s="918"/>
      <c r="G20" s="918"/>
      <c r="H20" s="918"/>
      <c r="I20" s="918"/>
      <c r="J20" s="918"/>
      <c r="K20" s="918"/>
      <c r="L20" s="871"/>
    </row>
    <row r="21" spans="4:12" ht="15" hidden="1">
      <c r="D21" s="871"/>
      <c r="E21" s="871"/>
      <c r="F21" s="871"/>
      <c r="G21" s="871"/>
      <c r="H21" s="871"/>
      <c r="I21" s="871"/>
      <c r="J21" s="871"/>
      <c r="K21" s="871"/>
      <c r="L21" s="871"/>
    </row>
    <row r="22" ht="15" hidden="1"/>
    <row r="23" ht="15" hidden="1">
      <c r="L23" s="871"/>
    </row>
  </sheetData>
  <sheetProtection/>
  <mergeCells count="2">
    <mergeCell ref="A2:Q2"/>
    <mergeCell ref="C3:N3"/>
  </mergeCells>
  <printOptions horizontalCentered="1"/>
  <pageMargins left="0.2" right="0.3902777777777778" top="0.9861111111111112" bottom="0.9840277777777778" header="0.5118055555555556" footer="0.5118055555555556"/>
  <pageSetup horizontalDpi="300" verticalDpi="300" orientation="landscape" paperSize="9" scale="95" r:id="rId1"/>
  <headerFooter alignWithMargins="0">
    <oddHeader>&amp;C&amp;"Times New Roman CE,Pogrubiona"&amp;14  BUDŻET GMINY DYWITY NA 2007 ROK&amp;R&amp;UZałącznik Nr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84"/>
  <sheetViews>
    <sheetView zoomScaleSheetLayoutView="50" zoomScalePageLayoutView="0" workbookViewId="0" topLeftCell="A1">
      <selection activeCell="A1" sqref="A1"/>
    </sheetView>
  </sheetViews>
  <sheetFormatPr defaultColWidth="10" defaultRowHeight="15" zeroHeight="1"/>
  <cols>
    <col min="1" max="1" width="3.8984375" style="919" customWidth="1"/>
    <col min="2" max="2" width="39.59765625" style="5" customWidth="1"/>
    <col min="3" max="3" width="11.09765625" style="919" customWidth="1"/>
    <col min="4" max="4" width="14.69921875" style="920" customWidth="1"/>
    <col min="5" max="16384" width="0" style="5" hidden="1" customWidth="1"/>
  </cols>
  <sheetData>
    <row r="1" spans="1:4" ht="32.25" customHeight="1">
      <c r="A1" s="921"/>
      <c r="B1" s="922" t="s">
        <v>633</v>
      </c>
      <c r="C1" s="923"/>
      <c r="D1" s="924"/>
    </row>
    <row r="2" spans="1:4" ht="34.5" customHeight="1">
      <c r="A2" s="921"/>
      <c r="B2" s="925" t="s">
        <v>634</v>
      </c>
      <c r="C2" s="923"/>
      <c r="D2" s="924"/>
    </row>
    <row r="3" spans="1:4" ht="21.75" customHeight="1">
      <c r="A3" s="926"/>
      <c r="B3" s="927"/>
      <c r="C3" s="926"/>
      <c r="D3" s="928"/>
    </row>
    <row r="4" spans="1:4" ht="15">
      <c r="A4" s="926" t="s">
        <v>635</v>
      </c>
      <c r="B4" s="926" t="s">
        <v>636</v>
      </c>
      <c r="C4" s="929" t="s">
        <v>637</v>
      </c>
      <c r="D4" s="930" t="s">
        <v>638</v>
      </c>
    </row>
    <row r="5" spans="1:4" s="932" customFormat="1" ht="11.25">
      <c r="A5" s="221">
        <v>1</v>
      </c>
      <c r="B5" s="221">
        <v>2</v>
      </c>
      <c r="C5" s="931">
        <v>3</v>
      </c>
      <c r="D5" s="360">
        <v>4</v>
      </c>
    </row>
    <row r="6" spans="1:4" s="56" customFormat="1" ht="22.5" customHeight="1">
      <c r="A6" s="933">
        <v>1</v>
      </c>
      <c r="B6" s="247" t="s">
        <v>639</v>
      </c>
      <c r="C6" s="933"/>
      <c r="D6" s="266">
        <v>23389570</v>
      </c>
    </row>
    <row r="7" spans="1:4" s="56" customFormat="1" ht="22.5" customHeight="1">
      <c r="A7" s="933">
        <v>2</v>
      </c>
      <c r="B7" s="247" t="s">
        <v>480</v>
      </c>
      <c r="C7" s="933"/>
      <c r="D7" s="266">
        <v>27739570</v>
      </c>
    </row>
    <row r="8" spans="1:4" s="195" customFormat="1" ht="22.5" customHeight="1">
      <c r="A8" s="933"/>
      <c r="B8" s="247" t="s">
        <v>640</v>
      </c>
      <c r="C8" s="933"/>
      <c r="D8" s="266"/>
    </row>
    <row r="9" spans="1:4" s="268" customFormat="1" ht="22.5" customHeight="1">
      <c r="A9" s="933"/>
      <c r="B9" s="247" t="s">
        <v>360</v>
      </c>
      <c r="C9" s="933"/>
      <c r="D9" s="266">
        <f>D6-D7</f>
        <v>-4350000</v>
      </c>
    </row>
    <row r="10" spans="1:4" s="940" customFormat="1" ht="22.5" customHeight="1">
      <c r="A10" s="936" t="s">
        <v>722</v>
      </c>
      <c r="B10" s="937" t="s">
        <v>641</v>
      </c>
      <c r="C10" s="938"/>
      <c r="D10" s="939">
        <f>D11-D21</f>
        <v>4350000</v>
      </c>
    </row>
    <row r="11" spans="1:4" s="941" customFormat="1" ht="22.5" customHeight="1">
      <c r="A11" s="933"/>
      <c r="B11" s="886" t="s">
        <v>642</v>
      </c>
      <c r="C11" s="933"/>
      <c r="D11" s="266">
        <f>SUM(D12:D20)</f>
        <v>6103093</v>
      </c>
    </row>
    <row r="12" spans="1:4" s="56" customFormat="1" ht="22.5" customHeight="1">
      <c r="A12" s="933">
        <v>1</v>
      </c>
      <c r="B12" s="247" t="s">
        <v>643</v>
      </c>
      <c r="C12" s="933" t="s">
        <v>644</v>
      </c>
      <c r="D12" s="266">
        <v>5253093</v>
      </c>
    </row>
    <row r="13" spans="1:4" s="56" customFormat="1" ht="22.5" customHeight="1">
      <c r="A13" s="933">
        <v>2</v>
      </c>
      <c r="B13" s="247" t="s">
        <v>645</v>
      </c>
      <c r="C13" s="933" t="s">
        <v>644</v>
      </c>
      <c r="D13" s="266">
        <v>850000</v>
      </c>
    </row>
    <row r="14" spans="1:4" s="56" customFormat="1" ht="44.25" customHeight="1">
      <c r="A14" s="933">
        <v>3</v>
      </c>
      <c r="B14" s="251" t="s">
        <v>646</v>
      </c>
      <c r="C14" s="933" t="s">
        <v>647</v>
      </c>
      <c r="D14" s="266"/>
    </row>
    <row r="15" spans="1:4" s="56" customFormat="1" ht="22.5" customHeight="1">
      <c r="A15" s="933">
        <v>4</v>
      </c>
      <c r="B15" s="247" t="s">
        <v>648</v>
      </c>
      <c r="C15" s="933" t="s">
        <v>649</v>
      </c>
      <c r="D15" s="266">
        <v>0</v>
      </c>
    </row>
    <row r="16" spans="1:4" s="56" customFormat="1" ht="22.5" customHeight="1">
      <c r="A16" s="933">
        <v>5</v>
      </c>
      <c r="B16" s="247" t="s">
        <v>650</v>
      </c>
      <c r="C16" s="933" t="s">
        <v>651</v>
      </c>
      <c r="D16" s="266">
        <v>0</v>
      </c>
    </row>
    <row r="17" spans="1:4" s="195" customFormat="1" ht="22.5" customHeight="1">
      <c r="A17" s="933">
        <v>6</v>
      </c>
      <c r="B17" s="247" t="s">
        <v>652</v>
      </c>
      <c r="C17" s="933" t="s">
        <v>653</v>
      </c>
      <c r="D17" s="266">
        <v>0</v>
      </c>
    </row>
    <row r="18" spans="1:4" s="195" customFormat="1" ht="22.5" customHeight="1">
      <c r="A18" s="933">
        <v>7</v>
      </c>
      <c r="B18" s="247" t="s">
        <v>654</v>
      </c>
      <c r="C18" s="933" t="s">
        <v>655</v>
      </c>
      <c r="D18" s="266">
        <v>0</v>
      </c>
    </row>
    <row r="19" spans="1:4" s="195" customFormat="1" ht="22.5" customHeight="1">
      <c r="A19" s="933">
        <v>8</v>
      </c>
      <c r="B19" s="247" t="s">
        <v>656</v>
      </c>
      <c r="C19" s="933" t="s">
        <v>657</v>
      </c>
      <c r="D19" s="266">
        <v>0</v>
      </c>
    </row>
    <row r="20" spans="1:4" s="268" customFormat="1" ht="22.5" customHeight="1">
      <c r="A20" s="933">
        <v>9</v>
      </c>
      <c r="B20" s="247" t="s">
        <v>658</v>
      </c>
      <c r="C20" s="933" t="s">
        <v>659</v>
      </c>
      <c r="D20" s="266">
        <v>0</v>
      </c>
    </row>
    <row r="21" spans="1:4" s="268" customFormat="1" ht="22.5" customHeight="1">
      <c r="A21" s="933"/>
      <c r="B21" s="886" t="s">
        <v>660</v>
      </c>
      <c r="C21" s="933"/>
      <c r="D21" s="266">
        <f>SUM(D22:D23)</f>
        <v>1753093</v>
      </c>
    </row>
    <row r="22" spans="1:4" s="56" customFormat="1" ht="22.5" customHeight="1">
      <c r="A22" s="933">
        <v>1</v>
      </c>
      <c r="B22" s="247" t="s">
        <v>661</v>
      </c>
      <c r="C22" s="933" t="s">
        <v>662</v>
      </c>
      <c r="D22" s="266">
        <v>1456293</v>
      </c>
    </row>
    <row r="23" spans="1:4" s="195" customFormat="1" ht="22.5" customHeight="1">
      <c r="A23" s="933">
        <v>2</v>
      </c>
      <c r="B23" s="247" t="s">
        <v>663</v>
      </c>
      <c r="C23" s="933" t="s">
        <v>664</v>
      </c>
      <c r="D23" s="266">
        <v>296800</v>
      </c>
    </row>
    <row r="24" spans="1:4" s="195" customFormat="1" ht="52.5" customHeight="1">
      <c r="A24" s="933">
        <v>3</v>
      </c>
      <c r="B24" s="251" t="s">
        <v>665</v>
      </c>
      <c r="C24" s="933" t="s">
        <v>666</v>
      </c>
      <c r="D24" s="266"/>
    </row>
    <row r="25" spans="1:4" s="195" customFormat="1" ht="22.5" customHeight="1">
      <c r="A25" s="933">
        <v>4</v>
      </c>
      <c r="B25" s="247" t="s">
        <v>667</v>
      </c>
      <c r="C25" s="933" t="s">
        <v>668</v>
      </c>
      <c r="D25" s="266"/>
    </row>
    <row r="26" spans="1:4" s="195" customFormat="1" ht="22.5" customHeight="1">
      <c r="A26" s="933">
        <v>5</v>
      </c>
      <c r="B26" s="247" t="s">
        <v>669</v>
      </c>
      <c r="C26" s="933" t="s">
        <v>670</v>
      </c>
      <c r="D26" s="266">
        <v>0</v>
      </c>
    </row>
    <row r="27" spans="1:4" s="195" customFormat="1" ht="22.5" customHeight="1">
      <c r="A27" s="933">
        <v>6</v>
      </c>
      <c r="B27" s="247" t="s">
        <v>671</v>
      </c>
      <c r="C27" s="933" t="s">
        <v>672</v>
      </c>
      <c r="D27" s="266">
        <v>0</v>
      </c>
    </row>
    <row r="28" spans="1:4" ht="22.5" customHeight="1">
      <c r="A28" s="933">
        <v>7</v>
      </c>
      <c r="B28" s="247" t="s">
        <v>673</v>
      </c>
      <c r="C28" s="933" t="s">
        <v>674</v>
      </c>
      <c r="D28" s="266">
        <v>0</v>
      </c>
    </row>
    <row r="29" spans="1:4" ht="22.5" customHeight="1">
      <c r="A29" s="933">
        <v>8</v>
      </c>
      <c r="B29" s="247" t="s">
        <v>675</v>
      </c>
      <c r="C29" s="933" t="s">
        <v>676</v>
      </c>
      <c r="D29" s="266">
        <v>0</v>
      </c>
    </row>
    <row r="30" spans="1:4" s="116" customFormat="1" ht="22.5" customHeight="1" hidden="1">
      <c r="A30" s="512"/>
      <c r="C30" s="512"/>
      <c r="D30" s="117"/>
    </row>
    <row r="31" spans="1:4" s="116" customFormat="1" ht="22.5" customHeight="1" hidden="1">
      <c r="A31" s="512"/>
      <c r="C31" s="512"/>
      <c r="D31" s="117"/>
    </row>
    <row r="32" spans="1:4" s="116" customFormat="1" ht="22.5" customHeight="1" hidden="1">
      <c r="A32" s="512"/>
      <c r="C32" s="512"/>
      <c r="D32" s="117"/>
    </row>
    <row r="33" spans="1:4" s="116" customFormat="1" ht="22.5" customHeight="1" hidden="1">
      <c r="A33" s="512"/>
      <c r="C33" s="512"/>
      <c r="D33" s="117"/>
    </row>
    <row r="34" spans="1:3" ht="22.5" customHeight="1" hidden="1">
      <c r="A34" s="943"/>
      <c r="B34" s="546"/>
      <c r="C34" s="944"/>
    </row>
    <row r="35" spans="1:3" ht="22.5" customHeight="1" hidden="1">
      <c r="A35" s="943"/>
      <c r="B35" s="546"/>
      <c r="C35" s="944"/>
    </row>
    <row r="36" spans="1:3" ht="22.5" customHeight="1" hidden="1">
      <c r="A36" s="943"/>
      <c r="B36" s="546"/>
      <c r="C36" s="944"/>
    </row>
    <row r="37" spans="1:3" ht="22.5" customHeight="1" hidden="1">
      <c r="A37" s="943"/>
      <c r="B37" s="546"/>
      <c r="C37" s="944"/>
    </row>
    <row r="38" spans="1:3" ht="22.5" customHeight="1" hidden="1">
      <c r="A38" s="943"/>
      <c r="B38" s="546"/>
      <c r="C38" s="944"/>
    </row>
    <row r="39" spans="1:3" ht="22.5" customHeight="1" hidden="1">
      <c r="A39" s="943"/>
      <c r="B39" s="546"/>
      <c r="C39" s="944"/>
    </row>
    <row r="40" spans="1:3" ht="22.5" customHeight="1" hidden="1">
      <c r="A40" s="943"/>
      <c r="B40" s="546"/>
      <c r="C40" s="944"/>
    </row>
    <row r="41" spans="1:3" ht="22.5" customHeight="1" hidden="1">
      <c r="A41" s="943"/>
      <c r="B41" s="546"/>
      <c r="C41" s="944"/>
    </row>
    <row r="42" spans="1:3" ht="22.5" customHeight="1" hidden="1">
      <c r="A42" s="943"/>
      <c r="B42" s="546"/>
      <c r="C42" s="944"/>
    </row>
    <row r="43" spans="1:3" ht="22.5" customHeight="1" hidden="1">
      <c r="A43" s="943"/>
      <c r="B43" s="546"/>
      <c r="C43" s="944"/>
    </row>
    <row r="44" spans="1:3" ht="22.5" customHeight="1" hidden="1">
      <c r="A44" s="943"/>
      <c r="B44" s="546"/>
      <c r="C44" s="944"/>
    </row>
    <row r="45" spans="1:3" ht="22.5" customHeight="1" hidden="1">
      <c r="A45" s="943"/>
      <c r="B45" s="546"/>
      <c r="C45" s="944"/>
    </row>
    <row r="46" spans="1:3" ht="22.5" customHeight="1" hidden="1">
      <c r="A46" s="943"/>
      <c r="B46" s="546"/>
      <c r="C46" s="944"/>
    </row>
    <row r="47" spans="1:3" ht="22.5" customHeight="1" hidden="1">
      <c r="A47" s="943"/>
      <c r="B47" s="546"/>
      <c r="C47" s="944"/>
    </row>
    <row r="48" spans="1:3" ht="22.5" customHeight="1" hidden="1">
      <c r="A48" s="943"/>
      <c r="B48" s="546"/>
      <c r="C48" s="944"/>
    </row>
    <row r="49" spans="1:3" ht="22.5" customHeight="1" hidden="1">
      <c r="A49" s="943"/>
      <c r="B49" s="546"/>
      <c r="C49" s="944"/>
    </row>
    <row r="50" spans="1:3" ht="22.5" customHeight="1" hidden="1">
      <c r="A50" s="943"/>
      <c r="B50" s="546"/>
      <c r="C50" s="944"/>
    </row>
    <row r="51" spans="1:3" ht="22.5" customHeight="1" hidden="1">
      <c r="A51" s="943"/>
      <c r="B51" s="546"/>
      <c r="C51" s="944"/>
    </row>
    <row r="52" spans="1:3" ht="22.5" customHeight="1" hidden="1">
      <c r="A52" s="943"/>
      <c r="B52" s="546"/>
      <c r="C52" s="944"/>
    </row>
    <row r="53" spans="1:3" ht="22.5" customHeight="1" hidden="1">
      <c r="A53" s="943"/>
      <c r="B53" s="546"/>
      <c r="C53" s="944"/>
    </row>
    <row r="54" spans="1:3" ht="22.5" customHeight="1" hidden="1">
      <c r="A54" s="943"/>
      <c r="B54" s="546"/>
      <c r="C54" s="944"/>
    </row>
    <row r="55" spans="1:3" ht="22.5" customHeight="1" hidden="1">
      <c r="A55" s="943"/>
      <c r="B55" s="546"/>
      <c r="C55" s="944"/>
    </row>
    <row r="56" spans="1:3" ht="22.5" customHeight="1" hidden="1">
      <c r="A56" s="943"/>
      <c r="B56" s="546"/>
      <c r="C56" s="944"/>
    </row>
    <row r="57" spans="1:3" ht="22.5" customHeight="1" hidden="1">
      <c r="A57" s="943"/>
      <c r="B57" s="546"/>
      <c r="C57" s="944"/>
    </row>
    <row r="58" spans="1:3" ht="22.5" customHeight="1" hidden="1">
      <c r="A58" s="943"/>
      <c r="B58" s="546"/>
      <c r="C58" s="944"/>
    </row>
    <row r="59" spans="1:3" ht="22.5" customHeight="1" hidden="1">
      <c r="A59" s="943"/>
      <c r="B59" s="546"/>
      <c r="C59" s="944"/>
    </row>
    <row r="60" spans="1:3" ht="22.5" customHeight="1" hidden="1">
      <c r="A60" s="943"/>
      <c r="B60" s="546"/>
      <c r="C60" s="944"/>
    </row>
    <row r="61" spans="1:3" ht="22.5" customHeight="1" hidden="1">
      <c r="A61" s="943"/>
      <c r="B61" s="546"/>
      <c r="C61" s="944"/>
    </row>
    <row r="62" spans="1:3" ht="22.5" customHeight="1" hidden="1">
      <c r="A62" s="943"/>
      <c r="B62" s="546"/>
      <c r="C62" s="944"/>
    </row>
    <row r="63" spans="1:3" ht="22.5" customHeight="1" hidden="1">
      <c r="A63" s="943"/>
      <c r="B63" s="546"/>
      <c r="C63" s="944"/>
    </row>
    <row r="64" spans="1:3" ht="22.5" customHeight="1" hidden="1">
      <c r="A64" s="943"/>
      <c r="B64" s="546"/>
      <c r="C64" s="944"/>
    </row>
    <row r="65" spans="1:3" ht="22.5" customHeight="1" hidden="1">
      <c r="A65" s="943"/>
      <c r="B65" s="546"/>
      <c r="C65" s="944"/>
    </row>
    <row r="66" spans="1:3" ht="22.5" customHeight="1" hidden="1">
      <c r="A66" s="943"/>
      <c r="B66" s="546"/>
      <c r="C66" s="944"/>
    </row>
    <row r="67" spans="1:3" ht="22.5" customHeight="1" hidden="1">
      <c r="A67" s="943"/>
      <c r="B67" s="546"/>
      <c r="C67" s="944"/>
    </row>
    <row r="68" spans="1:3" ht="22.5" customHeight="1" hidden="1">
      <c r="A68" s="943"/>
      <c r="B68" s="546"/>
      <c r="C68" s="944"/>
    </row>
    <row r="69" spans="1:3" ht="22.5" customHeight="1" hidden="1">
      <c r="A69" s="943"/>
      <c r="B69" s="546"/>
      <c r="C69" s="944"/>
    </row>
    <row r="70" spans="1:3" ht="22.5" customHeight="1" hidden="1">
      <c r="A70" s="943"/>
      <c r="B70" s="546"/>
      <c r="C70" s="944"/>
    </row>
    <row r="71" spans="1:3" ht="22.5" customHeight="1" hidden="1">
      <c r="A71" s="943"/>
      <c r="B71" s="546"/>
      <c r="C71" s="944"/>
    </row>
    <row r="72" spans="1:3" ht="22.5" customHeight="1" hidden="1">
      <c r="A72" s="943"/>
      <c r="B72" s="546"/>
      <c r="C72" s="944"/>
    </row>
    <row r="73" spans="1:3" ht="22.5" customHeight="1" hidden="1">
      <c r="A73" s="943"/>
      <c r="B73" s="546"/>
      <c r="C73" s="944"/>
    </row>
    <row r="74" spans="1:3" ht="22.5" customHeight="1" hidden="1">
      <c r="A74" s="943"/>
      <c r="B74" s="546"/>
      <c r="C74" s="944"/>
    </row>
    <row r="75" spans="1:3" ht="22.5" customHeight="1" hidden="1">
      <c r="A75" s="943"/>
      <c r="B75" s="546"/>
      <c r="C75" s="944"/>
    </row>
    <row r="76" spans="1:3" ht="22.5" customHeight="1" hidden="1">
      <c r="A76" s="943"/>
      <c r="B76" s="546"/>
      <c r="C76" s="944"/>
    </row>
    <row r="77" spans="1:3" ht="22.5" customHeight="1" hidden="1">
      <c r="A77" s="943"/>
      <c r="B77" s="546"/>
      <c r="C77" s="944"/>
    </row>
    <row r="78" spans="1:3" ht="22.5" customHeight="1" hidden="1">
      <c r="A78" s="943"/>
      <c r="B78" s="546"/>
      <c r="C78" s="944"/>
    </row>
    <row r="79" spans="1:3" ht="22.5" customHeight="1" hidden="1">
      <c r="A79" s="943"/>
      <c r="B79" s="546"/>
      <c r="C79" s="944"/>
    </row>
    <row r="80" spans="1:3" ht="22.5" customHeight="1" hidden="1">
      <c r="A80" s="943"/>
      <c r="B80" s="546"/>
      <c r="C80" s="944"/>
    </row>
    <row r="81" spans="1:3" ht="22.5" customHeight="1" hidden="1">
      <c r="A81" s="943"/>
      <c r="B81" s="546"/>
      <c r="C81" s="944"/>
    </row>
    <row r="82" spans="1:3" ht="22.5" customHeight="1" hidden="1">
      <c r="A82" s="943"/>
      <c r="B82" s="546"/>
      <c r="C82" s="944"/>
    </row>
    <row r="83" spans="1:3" ht="22.5" customHeight="1" hidden="1">
      <c r="A83" s="943"/>
      <c r="B83" s="546"/>
      <c r="C83" s="944"/>
    </row>
    <row r="84" spans="1:3" ht="22.5" customHeight="1" hidden="1">
      <c r="A84" s="943"/>
      <c r="B84" s="546"/>
      <c r="C84" s="944"/>
    </row>
  </sheetData>
  <sheetProtection/>
  <printOptions horizontalCentered="1"/>
  <pageMargins left="0.23611111111111113" right="0.27569444444444446" top="0.8715277777777779" bottom="0.6" header="0.47222222222222227" footer="0.5118055555555556"/>
  <pageSetup horizontalDpi="300" verticalDpi="300" orientation="portrait" paperSize="9" scale="97" r:id="rId1"/>
  <headerFooter alignWithMargins="0">
    <oddHeader>&amp;C&amp;"Times New Roman CE,Pogrubiona"&amp;14   BUDŻET GMINY DYWITY NA 2007 ROK&amp;R&amp;UZał. Nr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SheetLayoutView="50" zoomScalePageLayoutView="0" workbookViewId="0" topLeftCell="A1">
      <selection activeCell="A1" sqref="A1:E1"/>
    </sheetView>
  </sheetViews>
  <sheetFormatPr defaultColWidth="10" defaultRowHeight="15" zeroHeight="1"/>
  <cols>
    <col min="1" max="1" width="4.3984375" style="0" customWidth="1"/>
    <col min="2" max="2" width="5.796875" style="0" customWidth="1"/>
    <col min="3" max="3" width="5" style="0" customWidth="1"/>
    <col min="4" max="4" width="52.3984375" style="0" customWidth="1"/>
    <col min="5" max="5" width="23" style="945" customWidth="1"/>
    <col min="6" max="16384" width="0" style="0" hidden="1" customWidth="1"/>
  </cols>
  <sheetData>
    <row r="1" spans="1:6" s="568" customFormat="1" ht="82.5" customHeight="1">
      <c r="A1" s="1061" t="s">
        <v>677</v>
      </c>
      <c r="B1" s="1061"/>
      <c r="C1" s="1061"/>
      <c r="D1" s="1061"/>
      <c r="E1" s="1061"/>
      <c r="F1" s="946"/>
    </row>
    <row r="2" spans="1:9" s="951" customFormat="1" ht="56.25" customHeight="1">
      <c r="A2" s="947" t="s">
        <v>477</v>
      </c>
      <c r="B2" s="947" t="s">
        <v>390</v>
      </c>
      <c r="C2" s="948" t="s">
        <v>734</v>
      </c>
      <c r="D2" s="949" t="s">
        <v>678</v>
      </c>
      <c r="E2" s="950" t="s">
        <v>679</v>
      </c>
      <c r="F2" s="409"/>
      <c r="G2" s="409"/>
      <c r="H2" s="409"/>
      <c r="I2" s="409"/>
    </row>
    <row r="3" spans="1:24" s="442" customFormat="1" ht="33.75" customHeight="1">
      <c r="A3" s="396">
        <v>921</v>
      </c>
      <c r="B3" s="396"/>
      <c r="C3" s="396"/>
      <c r="D3" s="953" t="s">
        <v>680</v>
      </c>
      <c r="E3" s="954">
        <f>E4</f>
        <v>365000</v>
      </c>
      <c r="F3" s="435"/>
      <c r="G3" s="435"/>
      <c r="H3" s="435"/>
      <c r="I3" s="435"/>
      <c r="J3" s="436"/>
      <c r="K3" s="436"/>
      <c r="L3" s="436"/>
      <c r="M3" s="436"/>
      <c r="N3" s="436"/>
      <c r="O3" s="436"/>
      <c r="P3" s="436"/>
      <c r="Q3" s="436"/>
      <c r="R3" s="437"/>
      <c r="S3" s="438"/>
      <c r="T3" s="438"/>
      <c r="U3" s="438"/>
      <c r="V3" s="439"/>
      <c r="W3" s="440"/>
      <c r="X3" s="441"/>
    </row>
    <row r="4" spans="1:24" s="498" customFormat="1" ht="44.25" customHeight="1">
      <c r="A4" s="396"/>
      <c r="B4" s="396">
        <v>92109</v>
      </c>
      <c r="C4" s="396"/>
      <c r="D4" s="955" t="s">
        <v>433</v>
      </c>
      <c r="E4" s="954">
        <f>E5+E6</f>
        <v>365000</v>
      </c>
      <c r="F4" s="494"/>
      <c r="G4" s="494"/>
      <c r="H4" s="494"/>
      <c r="I4" s="494"/>
      <c r="J4" s="495"/>
      <c r="K4" s="495"/>
      <c r="L4" s="495"/>
      <c r="M4" s="495"/>
      <c r="N4" s="495"/>
      <c r="O4" s="495"/>
      <c r="P4" s="495"/>
      <c r="Q4" s="495"/>
      <c r="R4" s="448"/>
      <c r="S4" s="496"/>
      <c r="T4" s="496"/>
      <c r="U4" s="496"/>
      <c r="V4" s="450"/>
      <c r="W4" s="451"/>
      <c r="X4" s="497"/>
    </row>
    <row r="5" spans="1:24" s="498" customFormat="1" ht="25.5" customHeight="1">
      <c r="A5" s="396"/>
      <c r="B5" s="396"/>
      <c r="C5" s="956">
        <v>2480</v>
      </c>
      <c r="D5" s="952" t="s">
        <v>681</v>
      </c>
      <c r="E5" s="246">
        <v>195000</v>
      </c>
      <c r="F5" s="494"/>
      <c r="G5" s="494"/>
      <c r="H5" s="494"/>
      <c r="I5" s="494"/>
      <c r="J5" s="495"/>
      <c r="K5" s="495"/>
      <c r="L5" s="495"/>
      <c r="M5" s="495"/>
      <c r="N5" s="495"/>
      <c r="O5" s="495"/>
      <c r="P5" s="495"/>
      <c r="Q5" s="495"/>
      <c r="R5" s="448"/>
      <c r="S5" s="496"/>
      <c r="T5" s="496"/>
      <c r="U5" s="496"/>
      <c r="V5" s="450"/>
      <c r="W5" s="451"/>
      <c r="X5" s="497"/>
    </row>
    <row r="6" spans="1:24" s="498" customFormat="1" ht="26.25" customHeight="1">
      <c r="A6" s="396"/>
      <c r="B6" s="396"/>
      <c r="C6" s="956">
        <v>2480</v>
      </c>
      <c r="D6" s="952" t="s">
        <v>682</v>
      </c>
      <c r="E6" s="246">
        <f>WYDATKI!F490</f>
        <v>170000</v>
      </c>
      <c r="F6" s="494"/>
      <c r="G6" s="494"/>
      <c r="H6" s="494"/>
      <c r="I6" s="494"/>
      <c r="J6" s="495"/>
      <c r="K6" s="495"/>
      <c r="L6" s="495"/>
      <c r="M6" s="495"/>
      <c r="N6" s="495"/>
      <c r="O6" s="495"/>
      <c r="P6" s="495"/>
      <c r="Q6" s="495"/>
      <c r="R6" s="448"/>
      <c r="S6" s="496"/>
      <c r="T6" s="496"/>
      <c r="U6" s="496"/>
      <c r="V6" s="450"/>
      <c r="W6" s="451"/>
      <c r="X6" s="497"/>
    </row>
    <row r="7" spans="1:9" s="951" customFormat="1" ht="37.5" customHeight="1">
      <c r="A7" s="957"/>
      <c r="B7" s="957"/>
      <c r="C7" s="957"/>
      <c r="D7" s="949" t="s">
        <v>683</v>
      </c>
      <c r="E7" s="958">
        <f>E3</f>
        <v>365000</v>
      </c>
      <c r="F7" s="409"/>
      <c r="G7" s="409"/>
      <c r="H7" s="409"/>
      <c r="I7" s="409"/>
    </row>
    <row r="8" spans="4:5" s="409" customFormat="1" ht="33" customHeight="1" hidden="1">
      <c r="D8" s="514"/>
      <c r="E8" s="806"/>
    </row>
    <row r="9" spans="4:5" s="409" customFormat="1" ht="18" customHeight="1" hidden="1">
      <c r="D9" s="403"/>
      <c r="E9" s="117"/>
    </row>
    <row r="10" spans="4:5" s="409" customFormat="1" ht="18" customHeight="1" hidden="1">
      <c r="D10" s="403"/>
      <c r="E10" s="117"/>
    </row>
    <row r="11" spans="4:5" s="409" customFormat="1" ht="18" customHeight="1" hidden="1">
      <c r="D11" s="116"/>
      <c r="E11" s="117"/>
    </row>
    <row r="12" spans="4:5" s="409" customFormat="1" ht="18" hidden="1">
      <c r="D12" s="959"/>
      <c r="E12" s="960"/>
    </row>
    <row r="13" spans="4:5" s="409" customFormat="1" ht="18" customHeight="1" hidden="1">
      <c r="D13" s="116"/>
      <c r="E13" s="117"/>
    </row>
    <row r="14" spans="4:5" s="409" customFormat="1" ht="18" customHeight="1" hidden="1">
      <c r="D14" s="961"/>
      <c r="E14" s="590"/>
    </row>
    <row r="15" spans="4:5" s="409" customFormat="1" ht="18" customHeight="1" hidden="1">
      <c r="D15" s="962"/>
      <c r="E15" s="590"/>
    </row>
    <row r="16" spans="4:5" s="409" customFormat="1" ht="18" customHeight="1" hidden="1">
      <c r="D16" s="962"/>
      <c r="E16" s="590"/>
    </row>
    <row r="17" spans="4:5" s="409" customFormat="1" ht="18" customHeight="1" hidden="1">
      <c r="D17" s="962"/>
      <c r="E17" s="590"/>
    </row>
    <row r="18" spans="4:5" s="409" customFormat="1" ht="18" customHeight="1" hidden="1">
      <c r="D18" s="962"/>
      <c r="E18" s="590"/>
    </row>
    <row r="19" spans="4:5" s="409" customFormat="1" ht="18" customHeight="1" hidden="1">
      <c r="D19" s="961"/>
      <c r="E19" s="590"/>
    </row>
    <row r="20" spans="4:5" s="409" customFormat="1" ht="18" customHeight="1" hidden="1">
      <c r="D20" s="962"/>
      <c r="E20" s="590"/>
    </row>
    <row r="21" spans="4:5" s="409" customFormat="1" ht="18" customHeight="1" hidden="1">
      <c r="D21" s="961"/>
      <c r="E21" s="590"/>
    </row>
    <row r="22" spans="4:5" s="409" customFormat="1" ht="18" hidden="1">
      <c r="D22" s="959"/>
      <c r="E22" s="963"/>
    </row>
    <row r="23" spans="4:5" s="409" customFormat="1" ht="18" customHeight="1" hidden="1">
      <c r="D23" s="962"/>
      <c r="E23" s="590"/>
    </row>
    <row r="24" spans="4:5" s="409" customFormat="1" ht="20.25" hidden="1">
      <c r="D24" s="514"/>
      <c r="E24" s="964"/>
    </row>
    <row r="25" spans="4:5" s="409" customFormat="1" ht="18" hidden="1">
      <c r="D25" s="965"/>
      <c r="E25" s="963"/>
    </row>
    <row r="26" spans="4:5" s="409" customFormat="1" ht="18" customHeight="1" hidden="1">
      <c r="D26" s="962"/>
      <c r="E26" s="590"/>
    </row>
    <row r="27" spans="4:5" ht="18" customHeight="1" hidden="1">
      <c r="D27" s="952"/>
      <c r="E27" s="267"/>
    </row>
    <row r="28" spans="4:5" ht="18" customHeight="1" hidden="1">
      <c r="D28" s="952"/>
      <c r="E28" s="267"/>
    </row>
    <row r="29" spans="4:5" ht="18" customHeight="1" hidden="1">
      <c r="D29" s="247"/>
      <c r="E29" s="267"/>
    </row>
    <row r="30" spans="4:5" s="951" customFormat="1" ht="18" customHeight="1" hidden="1">
      <c r="D30" s="966"/>
      <c r="E30" s="597"/>
    </row>
    <row r="31" spans="4:24" s="459" customFormat="1" ht="33.75" customHeight="1" hidden="1">
      <c r="D31" s="968"/>
      <c r="E31" s="969"/>
      <c r="F31" s="970"/>
      <c r="G31" s="970"/>
      <c r="H31" s="970"/>
      <c r="I31" s="970"/>
      <c r="J31" s="970"/>
      <c r="K31" s="970"/>
      <c r="L31" s="970"/>
      <c r="M31" s="970"/>
      <c r="N31" s="970"/>
      <c r="O31" s="970"/>
      <c r="P31" s="970"/>
      <c r="Q31" s="970"/>
      <c r="R31" s="460"/>
      <c r="S31" s="971"/>
      <c r="T31" s="971"/>
      <c r="U31" s="971"/>
      <c r="V31" s="972"/>
      <c r="W31" s="464"/>
      <c r="X31" s="973"/>
    </row>
  </sheetData>
  <sheetProtection/>
  <mergeCells count="1">
    <mergeCell ref="A1:E1"/>
  </mergeCells>
  <printOptions horizontalCentered="1"/>
  <pageMargins left="0.31527777777777777" right="0.27569444444444446" top="0.9861111111111112" bottom="0.9840277777777778" header="0.5118055555555556" footer="0.5118055555555556"/>
  <pageSetup fitToHeight="1" fitToWidth="1" horizontalDpi="300" verticalDpi="300" orientation="portrait" paperSize="9" scale="90" r:id="rId1"/>
  <headerFooter alignWithMargins="0">
    <oddHeader>&amp;C&amp;"Times New Roman CE,Pogrubiona"&amp;14   BUDŻET GMINY DYWITY NA 2007 ROK&amp;R&amp;UZałącznik Nr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50" zoomScalePageLayoutView="0" workbookViewId="0" topLeftCell="A1">
      <selection activeCell="A10" sqref="A10:IV65536"/>
    </sheetView>
  </sheetViews>
  <sheetFormatPr defaultColWidth="10" defaultRowHeight="15" zeroHeight="1"/>
  <cols>
    <col min="1" max="3" width="6.296875" style="0" customWidth="1"/>
    <col min="4" max="4" width="56.796875" style="0" customWidth="1"/>
    <col min="5" max="5" width="19.796875" style="974" customWidth="1"/>
    <col min="6" max="16384" width="0" style="0" hidden="1" customWidth="1"/>
  </cols>
  <sheetData>
    <row r="1" spans="4:5" ht="46.5" customHeight="1">
      <c r="D1" s="775"/>
      <c r="E1" s="975"/>
    </row>
    <row r="2" spans="1:6" s="568" customFormat="1" ht="19.5" customHeight="1">
      <c r="A2" s="1061" t="s">
        <v>684</v>
      </c>
      <c r="B2" s="1061"/>
      <c r="C2" s="1061"/>
      <c r="D2" s="1061"/>
      <c r="E2" s="1061"/>
      <c r="F2" s="976"/>
    </row>
    <row r="3" spans="1:6" s="568" customFormat="1" ht="19.5" customHeight="1">
      <c r="A3" s="1061" t="s">
        <v>685</v>
      </c>
      <c r="B3" s="1061"/>
      <c r="C3" s="1061"/>
      <c r="D3" s="1061"/>
      <c r="E3" s="1061"/>
      <c r="F3" s="946"/>
    </row>
    <row r="4" spans="4:6" s="568" customFormat="1" ht="83.25" customHeight="1">
      <c r="D4" s="977" t="s">
        <v>686</v>
      </c>
      <c r="E4" s="978"/>
      <c r="F4" s="946"/>
    </row>
    <row r="5" spans="1:8" s="951" customFormat="1" ht="75.75" customHeight="1">
      <c r="A5" s="947" t="s">
        <v>389</v>
      </c>
      <c r="B5" s="947" t="s">
        <v>390</v>
      </c>
      <c r="C5" s="979" t="s">
        <v>734</v>
      </c>
      <c r="D5" s="949" t="s">
        <v>687</v>
      </c>
      <c r="E5" s="950" t="s">
        <v>679</v>
      </c>
      <c r="F5" s="409"/>
      <c r="G5" s="409"/>
      <c r="H5" s="409"/>
    </row>
    <row r="6" spans="1:8" s="984" customFormat="1" ht="44.25" customHeight="1">
      <c r="A6" s="982">
        <v>921</v>
      </c>
      <c r="B6" s="982">
        <v>92195</v>
      </c>
      <c r="C6" s="982">
        <v>2820</v>
      </c>
      <c r="D6" s="146" t="s">
        <v>688</v>
      </c>
      <c r="E6" s="983">
        <v>37500</v>
      </c>
      <c r="F6" s="980"/>
      <c r="G6" s="980"/>
      <c r="H6" s="980"/>
    </row>
    <row r="7" spans="1:8" s="981" customFormat="1" ht="44.25" customHeight="1">
      <c r="A7" s="982">
        <v>926</v>
      </c>
      <c r="B7" s="982">
        <v>92695</v>
      </c>
      <c r="C7" s="982">
        <v>2820</v>
      </c>
      <c r="D7" s="146" t="s">
        <v>689</v>
      </c>
      <c r="E7" s="983">
        <v>40000</v>
      </c>
      <c r="F7" s="980"/>
      <c r="G7" s="980"/>
      <c r="H7" s="980"/>
    </row>
    <row r="8" spans="1:8" s="981" customFormat="1" ht="44.25" customHeight="1">
      <c r="A8" s="982">
        <v>854</v>
      </c>
      <c r="B8" s="982">
        <v>85415</v>
      </c>
      <c r="C8" s="982">
        <v>2830</v>
      </c>
      <c r="D8" s="146" t="s">
        <v>690</v>
      </c>
      <c r="E8" s="983">
        <v>15000</v>
      </c>
      <c r="F8" s="980"/>
      <c r="G8" s="980"/>
      <c r="H8" s="980"/>
    </row>
    <row r="9" spans="1:8" s="951" customFormat="1" ht="60" customHeight="1">
      <c r="A9" s="957"/>
      <c r="B9" s="957"/>
      <c r="C9" s="957"/>
      <c r="D9" s="949" t="s">
        <v>691</v>
      </c>
      <c r="E9" s="985">
        <f>E6+E7+E8</f>
        <v>92500</v>
      </c>
      <c r="F9" s="409"/>
      <c r="G9" s="409"/>
      <c r="H9" s="409"/>
    </row>
    <row r="10" spans="4:8" s="986" customFormat="1" ht="40.5" customHeight="1" hidden="1">
      <c r="D10" s="987"/>
      <c r="E10" s="117"/>
      <c r="F10" s="409"/>
      <c r="G10" s="409"/>
      <c r="H10" s="409"/>
    </row>
    <row r="11" spans="4:5" s="409" customFormat="1" ht="40.5" customHeight="1" hidden="1">
      <c r="D11" s="740"/>
      <c r="E11" s="117"/>
    </row>
    <row r="12" spans="4:5" s="409" customFormat="1" ht="33" customHeight="1" hidden="1">
      <c r="D12" s="514"/>
      <c r="E12" s="806"/>
    </row>
    <row r="13" spans="4:5" s="409" customFormat="1" ht="37.5" customHeight="1" hidden="1">
      <c r="D13" s="959"/>
      <c r="E13" s="806"/>
    </row>
    <row r="14" spans="4:5" s="409" customFormat="1" ht="18" customHeight="1" hidden="1">
      <c r="D14" s="403"/>
      <c r="E14" s="117"/>
    </row>
    <row r="15" spans="4:5" s="409" customFormat="1" ht="18" customHeight="1" hidden="1">
      <c r="D15" s="116"/>
      <c r="E15" s="117"/>
    </row>
    <row r="16" spans="4:5" s="409" customFormat="1" ht="18" hidden="1">
      <c r="D16" s="988"/>
      <c r="E16" s="989"/>
    </row>
    <row r="17" spans="4:5" s="409" customFormat="1" ht="18" customHeight="1" hidden="1">
      <c r="D17" s="244"/>
      <c r="E17" s="934"/>
    </row>
    <row r="18" spans="4:5" ht="18" customHeight="1" hidden="1">
      <c r="D18" s="952"/>
      <c r="E18" s="935"/>
    </row>
    <row r="19" spans="4:5" ht="18" customHeight="1" hidden="1">
      <c r="D19" s="247"/>
      <c r="E19" s="935"/>
    </row>
    <row r="20" spans="4:5" ht="18" customHeight="1" hidden="1">
      <c r="D20" s="247"/>
      <c r="E20" s="935"/>
    </row>
    <row r="21" spans="4:5" ht="18" customHeight="1" hidden="1">
      <c r="D21" s="247"/>
      <c r="E21" s="935"/>
    </row>
    <row r="22" spans="4:5" ht="18" customHeight="1" hidden="1">
      <c r="D22" s="247"/>
      <c r="E22" s="935"/>
    </row>
    <row r="23" spans="4:5" ht="18" customHeight="1" hidden="1">
      <c r="D23" s="952"/>
      <c r="E23" s="935"/>
    </row>
    <row r="24" spans="4:5" ht="18" customHeight="1" hidden="1">
      <c r="D24" s="247"/>
      <c r="E24" s="935"/>
    </row>
    <row r="25" spans="4:5" ht="18" customHeight="1" hidden="1">
      <c r="D25" s="952"/>
      <c r="E25" s="935"/>
    </row>
    <row r="26" spans="4:5" ht="18" hidden="1">
      <c r="D26" s="990"/>
      <c r="E26" s="991"/>
    </row>
    <row r="27" spans="4:5" ht="18" customHeight="1" hidden="1">
      <c r="D27" s="247"/>
      <c r="E27" s="935"/>
    </row>
    <row r="28" spans="4:5" ht="20.25" hidden="1">
      <c r="D28" s="84"/>
      <c r="E28" s="989"/>
    </row>
    <row r="29" spans="4:5" ht="18" hidden="1">
      <c r="D29" s="967"/>
      <c r="E29" s="991"/>
    </row>
    <row r="30" spans="4:5" ht="18" customHeight="1" hidden="1">
      <c r="D30" s="247"/>
      <c r="E30" s="935"/>
    </row>
    <row r="31" spans="4:5" ht="18" customHeight="1" hidden="1">
      <c r="D31" s="952"/>
      <c r="E31" s="935"/>
    </row>
    <row r="32" spans="4:5" ht="18" customHeight="1" hidden="1">
      <c r="D32" s="952"/>
      <c r="E32" s="935"/>
    </row>
    <row r="33" spans="4:5" ht="18" customHeight="1" hidden="1">
      <c r="D33" s="247"/>
      <c r="E33" s="935"/>
    </row>
    <row r="34" spans="4:5" s="951" customFormat="1" ht="18" customHeight="1" hidden="1">
      <c r="D34" s="966"/>
      <c r="E34" s="942"/>
    </row>
    <row r="35" spans="4:5" s="459" customFormat="1" ht="33.75" customHeight="1" hidden="1">
      <c r="D35" s="968"/>
      <c r="E35" s="992"/>
    </row>
  </sheetData>
  <sheetProtection/>
  <mergeCells count="2">
    <mergeCell ref="A2:E2"/>
    <mergeCell ref="A3:E3"/>
  </mergeCells>
  <printOptions horizontalCentered="1"/>
  <pageMargins left="0.31527777777777777" right="0.23611111111111113" top="0.9861111111111112" bottom="0.9840277777777778" header="0.5118055555555556" footer="0.5118055555555556"/>
  <pageSetup horizontalDpi="300" verticalDpi="300" orientation="portrait" paperSize="9" scale="86" r:id="rId1"/>
  <headerFooter alignWithMargins="0">
    <oddHeader>&amp;C&amp;"Times New Roman CE,Pogrubiona"&amp;14  BUDŻET GMINY DYWITY NA 2007 ROK&amp;R&amp;UZałącznik  Nr  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50" zoomScalePageLayoutView="0" workbookViewId="0" topLeftCell="A1">
      <selection activeCell="A1" sqref="A1"/>
    </sheetView>
  </sheetViews>
  <sheetFormatPr defaultColWidth="10" defaultRowHeight="15" zeroHeight="1"/>
  <cols>
    <col min="1" max="1" width="5" style="0" customWidth="1"/>
    <col min="2" max="2" width="5.296875" style="0" customWidth="1"/>
    <col min="3" max="3" width="5.3984375" style="0" customWidth="1"/>
    <col min="4" max="4" width="53.59765625" style="0" customWidth="1"/>
    <col min="5" max="5" width="19.59765625" style="974" customWidth="1"/>
    <col min="6" max="16384" width="0" style="0" hidden="1" customWidth="1"/>
  </cols>
  <sheetData>
    <row r="1" spans="1:5" ht="15.75">
      <c r="A1" s="409"/>
      <c r="B1" s="409"/>
      <c r="C1" s="409"/>
      <c r="D1" s="775"/>
      <c r="E1" s="975"/>
    </row>
    <row r="2" spans="1:5" s="568" customFormat="1" ht="19.5" customHeight="1">
      <c r="A2" s="946"/>
      <c r="B2" s="1062" t="s">
        <v>692</v>
      </c>
      <c r="C2" s="1062"/>
      <c r="D2" s="1062"/>
      <c r="E2" s="1062"/>
    </row>
    <row r="3" spans="1:5" s="568" customFormat="1" ht="61.5" customHeight="1">
      <c r="A3" s="946"/>
      <c r="B3" s="946"/>
      <c r="C3" s="946"/>
      <c r="D3" s="993" t="s">
        <v>693</v>
      </c>
      <c r="E3" s="994"/>
    </row>
    <row r="4" spans="1:5" s="951" customFormat="1" ht="79.5" customHeight="1">
      <c r="A4" s="995" t="s">
        <v>732</v>
      </c>
      <c r="B4" s="995" t="s">
        <v>733</v>
      </c>
      <c r="C4" s="995" t="s">
        <v>446</v>
      </c>
      <c r="D4" s="949" t="s">
        <v>694</v>
      </c>
      <c r="E4" s="950" t="s">
        <v>679</v>
      </c>
    </row>
    <row r="5" spans="1:5" s="981" customFormat="1" ht="60" customHeight="1">
      <c r="A5" s="982">
        <v>801</v>
      </c>
      <c r="B5" s="982">
        <v>80101</v>
      </c>
      <c r="C5" s="982">
        <v>2540</v>
      </c>
      <c r="D5" s="996" t="s">
        <v>695</v>
      </c>
      <c r="E5" s="794">
        <v>288000</v>
      </c>
    </row>
    <row r="6" spans="1:5" s="951" customFormat="1" ht="41.25" customHeight="1">
      <c r="A6" s="957"/>
      <c r="B6" s="957"/>
      <c r="C6" s="957"/>
      <c r="D6" s="997" t="s">
        <v>696</v>
      </c>
      <c r="E6" s="998">
        <f>E5</f>
        <v>288000</v>
      </c>
    </row>
    <row r="7" spans="4:5" s="986" customFormat="1" ht="40.5" customHeight="1" hidden="1">
      <c r="D7" s="987"/>
      <c r="E7" s="117"/>
    </row>
    <row r="8" spans="4:5" s="409" customFormat="1" ht="40.5" customHeight="1" hidden="1">
      <c r="D8" s="740"/>
      <c r="E8" s="117"/>
    </row>
    <row r="9" spans="4:5" s="409" customFormat="1" ht="33" customHeight="1" hidden="1">
      <c r="D9" s="514"/>
      <c r="E9" s="999"/>
    </row>
    <row r="10" spans="4:5" s="409" customFormat="1" ht="37.5" customHeight="1" hidden="1">
      <c r="D10" s="959"/>
      <c r="E10" s="999"/>
    </row>
    <row r="11" spans="4:5" s="409" customFormat="1" ht="18" customHeight="1" hidden="1">
      <c r="D11" s="403"/>
      <c r="E11" s="920"/>
    </row>
    <row r="12" spans="4:5" s="409" customFormat="1" ht="18" customHeight="1" hidden="1">
      <c r="D12" s="116"/>
      <c r="E12" s="920"/>
    </row>
    <row r="13" spans="4:5" s="409" customFormat="1" ht="18" hidden="1">
      <c r="D13" s="988"/>
      <c r="E13" s="989"/>
    </row>
    <row r="14" spans="4:5" s="409" customFormat="1" ht="18" customHeight="1" hidden="1">
      <c r="D14" s="244"/>
      <c r="E14" s="934"/>
    </row>
    <row r="15" spans="4:5" ht="18" customHeight="1" hidden="1">
      <c r="D15" s="952"/>
      <c r="E15" s="935"/>
    </row>
    <row r="16" spans="4:5" ht="18" customHeight="1" hidden="1">
      <c r="D16" s="247"/>
      <c r="E16" s="935"/>
    </row>
    <row r="17" spans="4:5" ht="18" customHeight="1" hidden="1">
      <c r="D17" s="247"/>
      <c r="E17" s="935"/>
    </row>
    <row r="18" spans="4:5" ht="18" customHeight="1" hidden="1">
      <c r="D18" s="247"/>
      <c r="E18" s="935"/>
    </row>
    <row r="19" spans="4:5" ht="18" customHeight="1" hidden="1">
      <c r="D19" s="247"/>
      <c r="E19" s="935"/>
    </row>
    <row r="20" spans="4:5" ht="18" customHeight="1" hidden="1">
      <c r="D20" s="952"/>
      <c r="E20" s="935"/>
    </row>
    <row r="21" spans="4:5" ht="18" customHeight="1" hidden="1">
      <c r="D21" s="247"/>
      <c r="E21" s="935"/>
    </row>
    <row r="22" spans="4:5" ht="18" customHeight="1" hidden="1">
      <c r="D22" s="952"/>
      <c r="E22" s="935"/>
    </row>
    <row r="23" spans="4:5" ht="18" hidden="1">
      <c r="D23" s="990"/>
      <c r="E23" s="991"/>
    </row>
    <row r="24" spans="4:5" ht="18" customHeight="1" hidden="1">
      <c r="D24" s="247"/>
      <c r="E24" s="935"/>
    </row>
    <row r="25" spans="4:5" ht="20.25" hidden="1">
      <c r="D25" s="84"/>
      <c r="E25" s="989"/>
    </row>
    <row r="26" spans="4:5" ht="18" hidden="1">
      <c r="D26" s="967"/>
      <c r="E26" s="991"/>
    </row>
    <row r="27" spans="4:5" ht="18" customHeight="1" hidden="1">
      <c r="D27" s="247"/>
      <c r="E27" s="935"/>
    </row>
    <row r="28" spans="4:5" ht="18" customHeight="1" hidden="1">
      <c r="D28" s="952"/>
      <c r="E28" s="935"/>
    </row>
    <row r="29" spans="4:5" ht="18" customHeight="1" hidden="1">
      <c r="D29" s="952"/>
      <c r="E29" s="935"/>
    </row>
    <row r="30" spans="4:5" ht="18" customHeight="1" hidden="1">
      <c r="D30" s="247"/>
      <c r="E30" s="935"/>
    </row>
    <row r="31" spans="4:5" s="951" customFormat="1" ht="18" customHeight="1" hidden="1">
      <c r="D31" s="966"/>
      <c r="E31" s="942"/>
    </row>
    <row r="32" spans="4:5" s="459" customFormat="1" ht="33.75" customHeight="1" hidden="1">
      <c r="D32" s="968"/>
      <c r="E32" s="992"/>
    </row>
  </sheetData>
  <sheetProtection/>
  <mergeCells count="1">
    <mergeCell ref="B2:E2"/>
  </mergeCells>
  <printOptions horizontalCentered="1"/>
  <pageMargins left="0.24027777777777778" right="0.23611111111111113" top="1.2104166666666667" bottom="0.9840277777777778" header="0.5118055555555556" footer="0.5118055555555556"/>
  <pageSetup horizontalDpi="300" verticalDpi="300" orientation="portrait" paperSize="9" scale="85" r:id="rId1"/>
  <headerFooter alignWithMargins="0">
    <oddHeader>&amp;C&amp;"Times New Roman CE,Pogrubiona"&amp;14   BUDŻET GMINY DYWITY NA 2007 ROK&amp;R&amp;UZałącznik Nr  13a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42"/>
  <sheetViews>
    <sheetView zoomScaleSheetLayoutView="50" zoomScalePageLayoutView="0" workbookViewId="0" topLeftCell="A1">
      <selection activeCell="A1" sqref="A1"/>
    </sheetView>
  </sheetViews>
  <sheetFormatPr defaultColWidth="10" defaultRowHeight="15" zeroHeight="1"/>
  <cols>
    <col min="1" max="1" width="5.3984375" style="116" customWidth="1"/>
    <col min="2" max="2" width="9.69921875" style="512" customWidth="1"/>
    <col min="3" max="3" width="13.3984375" style="116" customWidth="1"/>
    <col min="4" max="4" width="22.8984375" style="116" customWidth="1"/>
    <col min="5" max="5" width="21.59765625" style="116" customWidth="1"/>
    <col min="6" max="16384" width="0" style="116" hidden="1" customWidth="1"/>
  </cols>
  <sheetData>
    <row r="1" ht="15" customHeight="1"/>
    <row r="2" spans="2:4" s="883" customFormat="1" ht="20.25">
      <c r="B2" s="1000" t="s">
        <v>697</v>
      </c>
      <c r="C2" s="1000"/>
      <c r="D2" s="1000"/>
    </row>
    <row r="3" spans="1:4" s="1001" customFormat="1" ht="21.75" customHeight="1">
      <c r="A3" s="1001" t="s">
        <v>698</v>
      </c>
      <c r="C3" s="1002"/>
      <c r="D3" s="1002"/>
    </row>
    <row r="4" spans="1:4" s="776" customFormat="1" ht="22.5" customHeight="1">
      <c r="A4" s="776" t="s">
        <v>699</v>
      </c>
      <c r="C4" s="1003"/>
      <c r="D4" s="1003"/>
    </row>
    <row r="5" spans="3:4" s="1004" customFormat="1" ht="18" customHeight="1">
      <c r="C5" s="1005" t="s">
        <v>700</v>
      </c>
      <c r="D5" s="1005"/>
    </row>
    <row r="6" spans="1:5" s="1004" customFormat="1" ht="38.25" customHeight="1">
      <c r="A6" s="1006"/>
      <c r="B6" s="1006"/>
      <c r="C6" s="1007"/>
      <c r="D6" s="1007"/>
      <c r="E6" s="1006" t="s">
        <v>701</v>
      </c>
    </row>
    <row r="7" spans="1:5" ht="32.25" customHeight="1">
      <c r="A7" s="1008" t="s">
        <v>720</v>
      </c>
      <c r="B7" s="1009"/>
      <c r="C7" s="1010" t="s">
        <v>721</v>
      </c>
      <c r="D7" s="1011"/>
      <c r="E7" s="1012" t="s">
        <v>702</v>
      </c>
    </row>
    <row r="8" spans="1:5" s="268" customFormat="1" ht="23.25" customHeight="1">
      <c r="A8" s="1013" t="s">
        <v>722</v>
      </c>
      <c r="B8" s="1014" t="s">
        <v>703</v>
      </c>
      <c r="C8" s="1015"/>
      <c r="D8" s="1016"/>
      <c r="E8" s="1017">
        <v>266991</v>
      </c>
    </row>
    <row r="9" spans="1:5" s="370" customFormat="1" ht="18.75" customHeight="1">
      <c r="A9" s="1018">
        <v>1</v>
      </c>
      <c r="B9" s="1019" t="s">
        <v>704</v>
      </c>
      <c r="C9" s="108"/>
      <c r="D9" s="1020"/>
      <c r="E9" s="1020">
        <v>266991</v>
      </c>
    </row>
    <row r="10" spans="1:5" s="195" customFormat="1" ht="18.75" customHeight="1">
      <c r="A10" s="1021">
        <v>2</v>
      </c>
      <c r="B10" s="1022" t="s">
        <v>705</v>
      </c>
      <c r="C10" s="194"/>
      <c r="D10" s="267"/>
      <c r="E10" s="267">
        <v>0</v>
      </c>
    </row>
    <row r="11" spans="1:5" s="195" customFormat="1" ht="20.25" customHeight="1">
      <c r="A11" s="1021">
        <v>3</v>
      </c>
      <c r="B11" s="1022" t="s">
        <v>706</v>
      </c>
      <c r="C11" s="194"/>
      <c r="D11" s="267"/>
      <c r="E11" s="267">
        <v>0</v>
      </c>
    </row>
    <row r="12" spans="1:5" s="272" customFormat="1" ht="20.25" customHeight="1">
      <c r="A12" s="1023">
        <v>4</v>
      </c>
      <c r="B12" s="1024" t="s">
        <v>707</v>
      </c>
      <c r="C12" s="122"/>
      <c r="D12" s="597"/>
      <c r="E12" s="597">
        <v>0</v>
      </c>
    </row>
    <row r="13" spans="1:5" s="941" customFormat="1" ht="24" customHeight="1">
      <c r="A13" s="1013" t="s">
        <v>724</v>
      </c>
      <c r="B13" s="1026" t="s">
        <v>708</v>
      </c>
      <c r="C13" s="1015"/>
      <c r="D13" s="1016"/>
      <c r="E13" s="1016">
        <v>15000</v>
      </c>
    </row>
    <row r="14" spans="1:5" ht="24" customHeight="1">
      <c r="A14" s="1027"/>
      <c r="B14" s="1019" t="s">
        <v>709</v>
      </c>
      <c r="C14" s="108"/>
      <c r="D14" s="1020"/>
      <c r="E14" s="1020">
        <v>15000</v>
      </c>
    </row>
    <row r="15" spans="1:5" ht="24.75" customHeight="1">
      <c r="A15" s="1028"/>
      <c r="B15" s="1022" t="s">
        <v>710</v>
      </c>
      <c r="C15" s="194"/>
      <c r="D15" s="267"/>
      <c r="E15" s="267"/>
    </row>
    <row r="16" spans="1:5" ht="24.75" customHeight="1">
      <c r="A16" s="543">
        <v>1</v>
      </c>
      <c r="B16" s="1029" t="s">
        <v>711</v>
      </c>
      <c r="C16" s="229"/>
      <c r="D16" s="107"/>
      <c r="E16" s="107">
        <v>0</v>
      </c>
    </row>
    <row r="17" spans="1:5" s="941" customFormat="1" ht="23.25" customHeight="1">
      <c r="A17" s="1013" t="s">
        <v>725</v>
      </c>
      <c r="B17" s="1026" t="s">
        <v>712</v>
      </c>
      <c r="C17" s="1015"/>
      <c r="D17" s="1016"/>
      <c r="E17" s="1016">
        <f>E18</f>
        <v>280000</v>
      </c>
    </row>
    <row r="18" spans="1:5" s="56" customFormat="1" ht="23.25" customHeight="1">
      <c r="A18" s="1018">
        <v>1</v>
      </c>
      <c r="B18" s="1029" t="s">
        <v>601</v>
      </c>
      <c r="C18" s="229"/>
      <c r="D18" s="107"/>
      <c r="E18" s="107">
        <f>SUM(E19:E24)</f>
        <v>280000</v>
      </c>
    </row>
    <row r="19" spans="1:5" s="56" customFormat="1" ht="23.25" customHeight="1">
      <c r="A19" s="1021"/>
      <c r="B19" s="1029" t="s">
        <v>713</v>
      </c>
      <c r="C19" s="229"/>
      <c r="D19" s="107"/>
      <c r="E19" s="107"/>
    </row>
    <row r="20" spans="1:5" s="195" customFormat="1" ht="18.75" customHeight="1">
      <c r="A20" s="1021"/>
      <c r="B20" s="1022" t="s">
        <v>714</v>
      </c>
      <c r="C20" s="194"/>
      <c r="D20" s="267"/>
      <c r="E20" s="267">
        <v>10000</v>
      </c>
    </row>
    <row r="21" spans="1:5" s="195" customFormat="1" ht="18.75" customHeight="1">
      <c r="A21" s="1021"/>
      <c r="B21" s="1022" t="s">
        <v>715</v>
      </c>
      <c r="C21" s="194"/>
      <c r="D21" s="267"/>
      <c r="E21" s="267"/>
    </row>
    <row r="22" spans="1:5" s="195" customFormat="1" ht="18.75" customHeight="1">
      <c r="A22" s="1021"/>
      <c r="B22" s="1022" t="s">
        <v>716</v>
      </c>
      <c r="C22" s="194"/>
      <c r="D22" s="267"/>
      <c r="E22" s="267">
        <v>5000</v>
      </c>
    </row>
    <row r="23" spans="1:5" s="195" customFormat="1" ht="18.75" customHeight="1">
      <c r="A23" s="1021">
        <v>2</v>
      </c>
      <c r="B23" s="1022" t="s">
        <v>717</v>
      </c>
      <c r="C23" s="194"/>
      <c r="D23" s="267"/>
      <c r="E23" s="267"/>
    </row>
    <row r="24" spans="1:5" s="195" customFormat="1" ht="18.75" customHeight="1">
      <c r="A24" s="1021"/>
      <c r="B24" s="1022" t="s">
        <v>718</v>
      </c>
      <c r="C24" s="194"/>
      <c r="D24" s="267"/>
      <c r="E24" s="1030">
        <v>265000</v>
      </c>
    </row>
    <row r="25" spans="1:5" s="941" customFormat="1" ht="24" customHeight="1">
      <c r="A25" s="1013" t="s">
        <v>727</v>
      </c>
      <c r="B25" s="1014" t="s">
        <v>719</v>
      </c>
      <c r="C25" s="1015"/>
      <c r="D25" s="1016"/>
      <c r="E25" s="1016">
        <f>E8+E13-E17</f>
        <v>1991</v>
      </c>
    </row>
    <row r="26" spans="1:5" s="195" customFormat="1" ht="18.75" customHeight="1">
      <c r="A26" s="1021">
        <v>1</v>
      </c>
      <c r="B26" s="1022" t="s">
        <v>704</v>
      </c>
      <c r="C26" s="194"/>
      <c r="D26" s="267"/>
      <c r="E26" s="267">
        <f>E25</f>
        <v>1991</v>
      </c>
    </row>
    <row r="27" spans="1:5" s="195" customFormat="1" ht="18.75" customHeight="1">
      <c r="A27" s="1021">
        <v>2</v>
      </c>
      <c r="B27" s="1022" t="s">
        <v>705</v>
      </c>
      <c r="C27" s="194"/>
      <c r="D27" s="267"/>
      <c r="E27" s="267"/>
    </row>
    <row r="28" spans="1:5" s="195" customFormat="1" ht="18.75" customHeight="1">
      <c r="A28" s="1021">
        <v>3</v>
      </c>
      <c r="B28" s="1022" t="s">
        <v>706</v>
      </c>
      <c r="C28" s="194"/>
      <c r="D28" s="267"/>
      <c r="E28" s="267"/>
    </row>
    <row r="29" spans="1:5" s="272" customFormat="1" ht="18.75" customHeight="1">
      <c r="A29" s="1031">
        <v>4</v>
      </c>
      <c r="B29" s="1032" t="s">
        <v>707</v>
      </c>
      <c r="C29" s="122"/>
      <c r="D29" s="597"/>
      <c r="E29" s="1025">
        <v>0</v>
      </c>
    </row>
    <row r="30" spans="3:5" ht="15" hidden="1">
      <c r="C30" s="117"/>
      <c r="D30" s="117"/>
      <c r="E30" s="117"/>
    </row>
    <row r="31" spans="3:4" ht="15" hidden="1">
      <c r="C31" s="117"/>
      <c r="D31" s="117"/>
    </row>
    <row r="32" spans="3:4" ht="15" hidden="1">
      <c r="C32" s="117"/>
      <c r="D32" s="117"/>
    </row>
    <row r="33" spans="3:4" ht="15" hidden="1">
      <c r="C33" s="117"/>
      <c r="D33" s="117"/>
    </row>
    <row r="34" spans="3:4" ht="15" hidden="1">
      <c r="C34" s="117"/>
      <c r="D34" s="117"/>
    </row>
    <row r="35" spans="3:4" ht="15" hidden="1">
      <c r="C35" s="117"/>
      <c r="D35" s="117"/>
    </row>
    <row r="36" spans="3:4" ht="15" hidden="1">
      <c r="C36" s="117"/>
      <c r="D36" s="117"/>
    </row>
    <row r="37" spans="3:4" ht="15" hidden="1">
      <c r="C37" s="117"/>
      <c r="D37" s="117"/>
    </row>
    <row r="38" spans="3:4" ht="15" hidden="1">
      <c r="C38" s="117"/>
      <c r="D38" s="117"/>
    </row>
    <row r="39" spans="3:4" ht="15" hidden="1">
      <c r="C39" s="117"/>
      <c r="D39" s="117"/>
    </row>
    <row r="40" spans="3:4" ht="15" hidden="1">
      <c r="C40" s="117"/>
      <c r="D40" s="117"/>
    </row>
    <row r="41" spans="3:4" ht="15" hidden="1">
      <c r="C41" s="117"/>
      <c r="D41" s="117"/>
    </row>
    <row r="42" spans="3:4" ht="15" hidden="1">
      <c r="C42" s="117"/>
      <c r="D42" s="117"/>
    </row>
  </sheetData>
  <sheetProtection/>
  <printOptions horizontalCentered="1"/>
  <pageMargins left="0.27569444444444446" right="0.23611111111111113" top="1.14375" bottom="0.9840277777777778" header="0.5513888888888889" footer="0.5118055555555556"/>
  <pageSetup horizontalDpi="300" verticalDpi="300" orientation="portrait" paperSize="9" r:id="rId1"/>
  <headerFooter alignWithMargins="0">
    <oddHeader xml:space="preserve">&amp;C&amp;"Times New Roman CE,Pogrubiona"&amp;14   BUDŻET GMINY DYWITY NA 2007 ROK&amp;R&amp;UZał.  Nr  15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V562"/>
  <sheetViews>
    <sheetView zoomScaleSheetLayoutView="50" zoomScalePageLayoutView="0" workbookViewId="0" topLeftCell="A58">
      <selection activeCell="A1" sqref="A1"/>
    </sheetView>
  </sheetViews>
  <sheetFormatPr defaultColWidth="10" defaultRowHeight="15" zeroHeight="1" outlineLevelRow="2"/>
  <cols>
    <col min="1" max="1" width="4.59765625" style="1" customWidth="1"/>
    <col min="2" max="2" width="5.19921875" style="1" customWidth="1"/>
    <col min="3" max="3" width="4.796875" style="24" customWidth="1"/>
    <col min="4" max="4" width="26" style="1" customWidth="1"/>
    <col min="5" max="5" width="13.19921875" style="271" customWidth="1"/>
    <col min="6" max="6" width="12.69921875" style="271" customWidth="1"/>
    <col min="7" max="7" width="9.69921875" style="26" customWidth="1"/>
    <col min="8" max="197" width="10" style="5" hidden="1" customWidth="1"/>
    <col min="198" max="16384" width="0" style="0" hidden="1" customWidth="1"/>
  </cols>
  <sheetData>
    <row r="1" spans="1:204" s="40" customFormat="1" ht="73.5" customHeight="1">
      <c r="A1" s="32" t="s">
        <v>732</v>
      </c>
      <c r="B1" s="32" t="s">
        <v>103</v>
      </c>
      <c r="C1" s="34" t="s">
        <v>734</v>
      </c>
      <c r="D1" s="273" t="s">
        <v>721</v>
      </c>
      <c r="E1" s="36" t="s">
        <v>104</v>
      </c>
      <c r="F1" s="36" t="s">
        <v>105</v>
      </c>
      <c r="G1" s="274" t="s">
        <v>737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GP1"/>
      <c r="GQ1"/>
      <c r="GR1"/>
      <c r="GS1"/>
      <c r="GT1"/>
      <c r="GU1"/>
      <c r="GV1"/>
    </row>
    <row r="2" spans="1:204" s="101" customFormat="1" ht="42.75" customHeight="1">
      <c r="A2" s="276" t="s">
        <v>106</v>
      </c>
      <c r="B2" s="276"/>
      <c r="C2" s="99"/>
      <c r="D2" s="100" t="s">
        <v>738</v>
      </c>
      <c r="E2" s="54">
        <f>E3+E31+E33+E35</f>
        <v>579521</v>
      </c>
      <c r="F2" s="54">
        <f>F3+F31+F33</f>
        <v>2408992</v>
      </c>
      <c r="G2" s="277">
        <f aca="true" t="shared" si="0" ref="G2:G8">F2/E2</f>
        <v>4.156867481937669</v>
      </c>
      <c r="GP2"/>
      <c r="GQ2"/>
      <c r="GR2"/>
      <c r="GS2"/>
      <c r="GT2"/>
      <c r="GU2"/>
      <c r="GV2"/>
    </row>
    <row r="3" spans="1:204" s="56" customFormat="1" ht="21" customHeight="1">
      <c r="A3" s="58"/>
      <c r="B3" s="58" t="s">
        <v>739</v>
      </c>
      <c r="C3" s="103"/>
      <c r="D3" s="50" t="s">
        <v>107</v>
      </c>
      <c r="E3" s="52">
        <f>SUM(E5:E7)</f>
        <v>537850</v>
      </c>
      <c r="F3" s="52">
        <f>F4+F7+F30</f>
        <v>2394992</v>
      </c>
      <c r="G3" s="278">
        <f t="shared" si="0"/>
        <v>4.452899507297574</v>
      </c>
      <c r="GP3"/>
      <c r="GQ3"/>
      <c r="GR3"/>
      <c r="GS3"/>
      <c r="GT3"/>
      <c r="GU3"/>
      <c r="GV3"/>
    </row>
    <row r="4" spans="1:204" s="11" customFormat="1" ht="24.75" customHeight="1">
      <c r="A4" s="279"/>
      <c r="B4" s="279"/>
      <c r="C4" s="280">
        <v>4300</v>
      </c>
      <c r="D4" s="146" t="s">
        <v>108</v>
      </c>
      <c r="E4" s="130">
        <f>E5+E6</f>
        <v>41215</v>
      </c>
      <c r="F4" s="130">
        <f>F5+F6</f>
        <v>95000</v>
      </c>
      <c r="G4" s="278">
        <f t="shared" si="0"/>
        <v>2.304986048768652</v>
      </c>
      <c r="GP4"/>
      <c r="GQ4"/>
      <c r="GR4"/>
      <c r="GS4"/>
      <c r="GT4"/>
      <c r="GU4"/>
      <c r="GV4"/>
    </row>
    <row r="5" spans="1:204" s="286" customFormat="1" ht="25.5" customHeight="1">
      <c r="A5" s="281"/>
      <c r="B5" s="281"/>
      <c r="C5" s="282"/>
      <c r="D5" s="283" t="s">
        <v>109</v>
      </c>
      <c r="E5" s="284">
        <v>9000</v>
      </c>
      <c r="F5" s="284">
        <v>35000</v>
      </c>
      <c r="G5" s="285">
        <f t="shared" si="0"/>
        <v>3.888888888888889</v>
      </c>
      <c r="GP5"/>
      <c r="GQ5"/>
      <c r="GR5"/>
      <c r="GS5"/>
      <c r="GT5"/>
      <c r="GU5"/>
      <c r="GV5"/>
    </row>
    <row r="6" spans="1:204" s="286" customFormat="1" ht="37.5" customHeight="1">
      <c r="A6" s="281"/>
      <c r="B6" s="281"/>
      <c r="C6" s="282"/>
      <c r="D6" s="283" t="s">
        <v>110</v>
      </c>
      <c r="E6" s="284">
        <v>32215</v>
      </c>
      <c r="F6" s="284">
        <v>60000</v>
      </c>
      <c r="G6" s="285">
        <f t="shared" si="0"/>
        <v>1.8624864193698587</v>
      </c>
      <c r="GP6"/>
      <c r="GQ6"/>
      <c r="GR6"/>
      <c r="GS6"/>
      <c r="GT6"/>
      <c r="GU6"/>
      <c r="GV6"/>
    </row>
    <row r="7" spans="1:204" s="11" customFormat="1" ht="23.25" customHeight="1">
      <c r="A7" s="279"/>
      <c r="B7" s="279"/>
      <c r="C7" s="280">
        <v>6050</v>
      </c>
      <c r="D7" s="146" t="s">
        <v>111</v>
      </c>
      <c r="E7" s="130">
        <f>E8+SUM(E21:E30)</f>
        <v>496635</v>
      </c>
      <c r="F7" s="130">
        <f>F8+SUM(F21:F29)</f>
        <v>1948800</v>
      </c>
      <c r="G7" s="287">
        <f t="shared" si="0"/>
        <v>3.9240085777281104</v>
      </c>
      <c r="GP7"/>
      <c r="GQ7"/>
      <c r="GR7"/>
      <c r="GS7"/>
      <c r="GT7"/>
      <c r="GU7"/>
      <c r="GV7"/>
    </row>
    <row r="8" spans="1:204" s="207" customFormat="1" ht="30.75" customHeight="1">
      <c r="A8" s="288"/>
      <c r="B8" s="288"/>
      <c r="C8" s="289"/>
      <c r="D8" s="290" t="s">
        <v>112</v>
      </c>
      <c r="E8" s="291">
        <f>SUM(E9:E20)</f>
        <v>163304</v>
      </c>
      <c r="F8" s="291">
        <f>SUM(F9:F20)</f>
        <v>1605000</v>
      </c>
      <c r="G8" s="292">
        <f t="shared" si="0"/>
        <v>9.828295693920541</v>
      </c>
      <c r="GP8"/>
      <c r="GQ8"/>
      <c r="GR8"/>
      <c r="GS8"/>
      <c r="GT8"/>
      <c r="GU8"/>
      <c r="GV8"/>
    </row>
    <row r="9" spans="1:204" s="22" customFormat="1" ht="38.25" customHeight="1">
      <c r="A9" s="213"/>
      <c r="B9" s="213"/>
      <c r="C9" s="293">
        <v>6050</v>
      </c>
      <c r="D9" s="294" t="s">
        <v>113</v>
      </c>
      <c r="E9" s="137">
        <v>0</v>
      </c>
      <c r="F9" s="137">
        <v>35000</v>
      </c>
      <c r="G9" s="295">
        <v>0</v>
      </c>
      <c r="GP9"/>
      <c r="GQ9"/>
      <c r="GR9"/>
      <c r="GS9"/>
      <c r="GT9"/>
      <c r="GU9"/>
      <c r="GV9"/>
    </row>
    <row r="10" spans="1:204" s="22" customFormat="1" ht="27.75" customHeight="1">
      <c r="A10" s="213"/>
      <c r="B10" s="213"/>
      <c r="C10" s="293"/>
      <c r="D10" s="294" t="s">
        <v>114</v>
      </c>
      <c r="E10" s="137">
        <v>18514</v>
      </c>
      <c r="F10" s="135">
        <v>485000</v>
      </c>
      <c r="G10" s="295">
        <f>F10/E10</f>
        <v>26.19639191962839</v>
      </c>
      <c r="GP10"/>
      <c r="GQ10"/>
      <c r="GR10"/>
      <c r="GS10"/>
      <c r="GT10"/>
      <c r="GU10"/>
      <c r="GV10"/>
    </row>
    <row r="11" spans="1:204" s="22" customFormat="1" ht="27.75" customHeight="1">
      <c r="A11" s="213"/>
      <c r="B11" s="213"/>
      <c r="C11" s="293"/>
      <c r="D11" s="294" t="s">
        <v>115</v>
      </c>
      <c r="E11" s="137">
        <v>123290</v>
      </c>
      <c r="F11" s="137">
        <v>0</v>
      </c>
      <c r="G11" s="295">
        <f>F11/E11</f>
        <v>0</v>
      </c>
      <c r="GP11"/>
      <c r="GQ11"/>
      <c r="GR11"/>
      <c r="GS11"/>
      <c r="GT11"/>
      <c r="GU11"/>
      <c r="GV11"/>
    </row>
    <row r="12" spans="1:204" s="22" customFormat="1" ht="20.25" customHeight="1">
      <c r="A12" s="213"/>
      <c r="B12" s="213"/>
      <c r="C12" s="293"/>
      <c r="D12" s="59" t="s">
        <v>116</v>
      </c>
      <c r="E12" s="137"/>
      <c r="F12" s="137">
        <v>100000</v>
      </c>
      <c r="G12" s="295">
        <v>0</v>
      </c>
      <c r="GP12"/>
      <c r="GQ12"/>
      <c r="GR12"/>
      <c r="GS12"/>
      <c r="GT12"/>
      <c r="GU12"/>
      <c r="GV12"/>
    </row>
    <row r="13" spans="1:204" s="22" customFormat="1" ht="24.75" customHeight="1">
      <c r="A13" s="213"/>
      <c r="B13" s="213"/>
      <c r="C13" s="293"/>
      <c r="D13" s="294" t="s">
        <v>117</v>
      </c>
      <c r="E13" s="137">
        <v>0</v>
      </c>
      <c r="F13" s="137">
        <v>45000</v>
      </c>
      <c r="G13" s="295">
        <v>0</v>
      </c>
      <c r="GP13"/>
      <c r="GQ13"/>
      <c r="GR13"/>
      <c r="GS13"/>
      <c r="GT13"/>
      <c r="GU13"/>
      <c r="GV13"/>
    </row>
    <row r="14" spans="1:204" s="22" customFormat="1" ht="25.5" customHeight="1">
      <c r="A14" s="213"/>
      <c r="B14" s="213"/>
      <c r="C14" s="293">
        <v>6059</v>
      </c>
      <c r="D14" s="294" t="s">
        <v>118</v>
      </c>
      <c r="E14" s="137">
        <v>0</v>
      </c>
      <c r="F14" s="135">
        <v>161850</v>
      </c>
      <c r="G14" s="295">
        <v>0</v>
      </c>
      <c r="GP14"/>
      <c r="GQ14"/>
      <c r="GR14"/>
      <c r="GS14"/>
      <c r="GT14"/>
      <c r="GU14"/>
      <c r="GV14"/>
    </row>
    <row r="15" spans="1:204" s="22" customFormat="1" ht="26.25" customHeight="1">
      <c r="A15" s="213"/>
      <c r="B15" s="213"/>
      <c r="C15" s="293">
        <v>6058</v>
      </c>
      <c r="D15" s="294" t="s">
        <v>119</v>
      </c>
      <c r="E15" s="137">
        <v>0</v>
      </c>
      <c r="F15" s="135">
        <v>228150</v>
      </c>
      <c r="G15" s="295">
        <v>0</v>
      </c>
      <c r="GP15"/>
      <c r="GQ15"/>
      <c r="GR15"/>
      <c r="GS15"/>
      <c r="GT15"/>
      <c r="GU15"/>
      <c r="GV15"/>
    </row>
    <row r="16" spans="1:204" s="22" customFormat="1" ht="26.25" customHeight="1">
      <c r="A16" s="213"/>
      <c r="B16" s="213"/>
      <c r="C16" s="293">
        <v>6050</v>
      </c>
      <c r="D16" s="294" t="s">
        <v>120</v>
      </c>
      <c r="E16" s="137">
        <v>21500</v>
      </c>
      <c r="F16" s="137">
        <v>0</v>
      </c>
      <c r="G16" s="295">
        <f>F16/E16</f>
        <v>0</v>
      </c>
      <c r="GP16"/>
      <c r="GQ16"/>
      <c r="GR16"/>
      <c r="GS16"/>
      <c r="GT16"/>
      <c r="GU16"/>
      <c r="GV16"/>
    </row>
    <row r="17" spans="1:204" s="22" customFormat="1" ht="19.5" customHeight="1">
      <c r="A17" s="213"/>
      <c r="B17" s="213"/>
      <c r="C17" s="293">
        <v>6050</v>
      </c>
      <c r="D17" s="296" t="s">
        <v>121</v>
      </c>
      <c r="E17" s="137"/>
      <c r="F17" s="137">
        <v>10000</v>
      </c>
      <c r="G17" s="295">
        <v>0</v>
      </c>
      <c r="GP17"/>
      <c r="GQ17"/>
      <c r="GR17"/>
      <c r="GS17"/>
      <c r="GT17"/>
      <c r="GU17"/>
      <c r="GV17"/>
    </row>
    <row r="18" spans="1:204" s="22" customFormat="1" ht="39" customHeight="1">
      <c r="A18" s="213"/>
      <c r="B18" s="213"/>
      <c r="C18" s="293">
        <v>6050</v>
      </c>
      <c r="D18" s="296" t="s">
        <v>122</v>
      </c>
      <c r="E18" s="137"/>
      <c r="F18" s="137">
        <v>100000</v>
      </c>
      <c r="G18" s="295">
        <v>0</v>
      </c>
      <c r="GP18"/>
      <c r="GQ18"/>
      <c r="GR18"/>
      <c r="GS18"/>
      <c r="GT18"/>
      <c r="GU18"/>
      <c r="GV18"/>
    </row>
    <row r="19" spans="1:204" s="22" customFormat="1" ht="30.75" customHeight="1">
      <c r="A19" s="213"/>
      <c r="B19" s="213"/>
      <c r="C19" s="293">
        <v>6050</v>
      </c>
      <c r="D19" s="296" t="s">
        <v>123</v>
      </c>
      <c r="E19" s="137"/>
      <c r="F19" s="137">
        <v>90000</v>
      </c>
      <c r="G19" s="295">
        <v>0</v>
      </c>
      <c r="GP19"/>
      <c r="GQ19"/>
      <c r="GR19"/>
      <c r="GS19"/>
      <c r="GT19"/>
      <c r="GU19"/>
      <c r="GV19"/>
    </row>
    <row r="20" spans="1:204" s="22" customFormat="1" ht="32.25" customHeight="1">
      <c r="A20" s="213"/>
      <c r="B20" s="213"/>
      <c r="C20" s="293">
        <v>6050</v>
      </c>
      <c r="D20" s="294" t="s">
        <v>124</v>
      </c>
      <c r="E20" s="137"/>
      <c r="F20" s="137">
        <v>350000</v>
      </c>
      <c r="G20" s="295">
        <v>0</v>
      </c>
      <c r="GP20"/>
      <c r="GQ20"/>
      <c r="GR20"/>
      <c r="GS20"/>
      <c r="GT20"/>
      <c r="GU20"/>
      <c r="GV20"/>
    </row>
    <row r="21" spans="1:204" s="22" customFormat="1" ht="24" customHeight="1">
      <c r="A21" s="213"/>
      <c r="B21" s="213"/>
      <c r="C21" s="293">
        <v>6050</v>
      </c>
      <c r="D21" s="146" t="s">
        <v>125</v>
      </c>
      <c r="E21" s="137">
        <v>14000</v>
      </c>
      <c r="F21" s="137">
        <v>0</v>
      </c>
      <c r="G21" s="295">
        <f>F21/E21</f>
        <v>0</v>
      </c>
      <c r="GP21"/>
      <c r="GQ21"/>
      <c r="GR21"/>
      <c r="GS21"/>
      <c r="GT21"/>
      <c r="GU21"/>
      <c r="GV21"/>
    </row>
    <row r="22" spans="1:204" s="286" customFormat="1" ht="26.25" customHeight="1">
      <c r="A22" s="297"/>
      <c r="B22" s="297"/>
      <c r="C22" s="298">
        <v>6050</v>
      </c>
      <c r="D22" s="290" t="s">
        <v>126</v>
      </c>
      <c r="E22" s="299">
        <v>306091</v>
      </c>
      <c r="F22" s="299">
        <v>0</v>
      </c>
      <c r="G22" s="292">
        <f>F22/E22</f>
        <v>0</v>
      </c>
      <c r="GP22"/>
      <c r="GQ22"/>
      <c r="GR22"/>
      <c r="GS22"/>
      <c r="GT22"/>
      <c r="GU22"/>
      <c r="GV22"/>
    </row>
    <row r="23" spans="1:204" s="286" customFormat="1" ht="37.5" customHeight="1">
      <c r="A23" s="297"/>
      <c r="B23" s="297"/>
      <c r="C23" s="298">
        <v>6050</v>
      </c>
      <c r="D23" s="283" t="s">
        <v>127</v>
      </c>
      <c r="E23" s="299">
        <v>500</v>
      </c>
      <c r="F23" s="299">
        <v>174000</v>
      </c>
      <c r="G23" s="292">
        <v>0</v>
      </c>
      <c r="GP23"/>
      <c r="GQ23"/>
      <c r="GR23"/>
      <c r="GS23"/>
      <c r="GT23"/>
      <c r="GU23"/>
      <c r="GV23"/>
    </row>
    <row r="24" spans="1:204" s="286" customFormat="1" ht="30" customHeight="1">
      <c r="A24" s="297"/>
      <c r="B24" s="297"/>
      <c r="C24" s="298">
        <v>6050</v>
      </c>
      <c r="D24" s="283" t="s">
        <v>128</v>
      </c>
      <c r="E24" s="299">
        <v>0</v>
      </c>
      <c r="F24" s="299">
        <v>25000</v>
      </c>
      <c r="G24" s="292">
        <v>0</v>
      </c>
      <c r="GP24"/>
      <c r="GQ24"/>
      <c r="GR24"/>
      <c r="GS24"/>
      <c r="GT24"/>
      <c r="GU24"/>
      <c r="GV24"/>
    </row>
    <row r="25" spans="1:204" s="286" customFormat="1" ht="37.5" customHeight="1">
      <c r="A25" s="297"/>
      <c r="B25" s="297"/>
      <c r="C25" s="298">
        <v>6050</v>
      </c>
      <c r="D25" s="300" t="s">
        <v>129</v>
      </c>
      <c r="E25" s="299">
        <v>12740</v>
      </c>
      <c r="F25" s="299">
        <v>30000</v>
      </c>
      <c r="G25" s="292">
        <f>F25/E25</f>
        <v>2.3547880690737832</v>
      </c>
      <c r="GP25"/>
      <c r="GQ25"/>
      <c r="GR25"/>
      <c r="GS25"/>
      <c r="GT25"/>
      <c r="GU25"/>
      <c r="GV25"/>
    </row>
    <row r="26" spans="1:204" s="286" customFormat="1" ht="32.25" customHeight="1">
      <c r="A26" s="297"/>
      <c r="B26" s="297"/>
      <c r="C26" s="298">
        <v>6050</v>
      </c>
      <c r="D26" s="300" t="s">
        <v>130</v>
      </c>
      <c r="E26" s="299"/>
      <c r="F26" s="299">
        <v>40000</v>
      </c>
      <c r="G26" s="292">
        <v>0</v>
      </c>
      <c r="GP26"/>
      <c r="GQ26"/>
      <c r="GR26"/>
      <c r="GS26"/>
      <c r="GT26"/>
      <c r="GU26"/>
      <c r="GV26"/>
    </row>
    <row r="27" spans="1:204" s="11" customFormat="1" ht="33" customHeight="1">
      <c r="A27" s="279"/>
      <c r="B27" s="279"/>
      <c r="C27" s="280">
        <v>6050</v>
      </c>
      <c r="D27" s="146" t="s">
        <v>131</v>
      </c>
      <c r="E27" s="130">
        <v>0</v>
      </c>
      <c r="F27" s="130">
        <v>30000</v>
      </c>
      <c r="G27" s="295">
        <v>0</v>
      </c>
      <c r="GP27"/>
      <c r="GQ27"/>
      <c r="GR27"/>
      <c r="GS27"/>
      <c r="GT27"/>
      <c r="GU27"/>
      <c r="GV27"/>
    </row>
    <row r="28" spans="1:204" s="11" customFormat="1" ht="33" customHeight="1">
      <c r="A28" s="279"/>
      <c r="B28" s="279"/>
      <c r="C28" s="280">
        <v>6050</v>
      </c>
      <c r="D28" s="146" t="s">
        <v>132</v>
      </c>
      <c r="E28" s="130"/>
      <c r="F28" s="130">
        <v>30000</v>
      </c>
      <c r="G28" s="295">
        <v>0</v>
      </c>
      <c r="GP28"/>
      <c r="GQ28"/>
      <c r="GR28"/>
      <c r="GS28"/>
      <c r="GT28"/>
      <c r="GU28"/>
      <c r="GV28"/>
    </row>
    <row r="29" spans="1:204" s="11" customFormat="1" ht="26.25" customHeight="1">
      <c r="A29" s="279"/>
      <c r="B29" s="279"/>
      <c r="C29" s="280">
        <v>6050</v>
      </c>
      <c r="D29" s="149" t="s">
        <v>133</v>
      </c>
      <c r="E29" s="130"/>
      <c r="F29" s="301">
        <v>14800</v>
      </c>
      <c r="G29" s="295"/>
      <c r="GP29"/>
      <c r="GQ29"/>
      <c r="GR29"/>
      <c r="GS29"/>
      <c r="GT29"/>
      <c r="GU29"/>
      <c r="GV29"/>
    </row>
    <row r="30" spans="1:204" s="22" customFormat="1" ht="36.75" customHeight="1">
      <c r="A30" s="213"/>
      <c r="B30" s="213"/>
      <c r="C30" s="293">
        <v>6610</v>
      </c>
      <c r="D30" s="300" t="s">
        <v>129</v>
      </c>
      <c r="E30" s="137">
        <v>0</v>
      </c>
      <c r="F30" s="137">
        <v>351192</v>
      </c>
      <c r="G30" s="295">
        <v>0</v>
      </c>
      <c r="GP30"/>
      <c r="GQ30"/>
      <c r="GR30"/>
      <c r="GS30"/>
      <c r="GT30"/>
      <c r="GU30"/>
      <c r="GV30"/>
    </row>
    <row r="31" spans="1:204" s="22" customFormat="1" ht="36" customHeight="1">
      <c r="A31" s="213"/>
      <c r="B31" s="302" t="s">
        <v>134</v>
      </c>
      <c r="C31" s="90"/>
      <c r="D31" s="50" t="s">
        <v>135</v>
      </c>
      <c r="E31" s="52">
        <f>E32</f>
        <v>3345</v>
      </c>
      <c r="F31" s="52">
        <f>F32</f>
        <v>5000</v>
      </c>
      <c r="G31" s="303">
        <f>F31/E31</f>
        <v>1.4947683109118086</v>
      </c>
      <c r="GP31"/>
      <c r="GQ31"/>
      <c r="GR31"/>
      <c r="GS31"/>
      <c r="GT31"/>
      <c r="GU31"/>
      <c r="GV31"/>
    </row>
    <row r="32" spans="1:204" s="11" customFormat="1" ht="14.25" customHeight="1">
      <c r="A32" s="279"/>
      <c r="B32" s="279"/>
      <c r="C32" s="280">
        <v>4300</v>
      </c>
      <c r="D32" s="146" t="s">
        <v>108</v>
      </c>
      <c r="E32" s="130">
        <v>3345</v>
      </c>
      <c r="F32" s="130">
        <v>5000</v>
      </c>
      <c r="G32" s="295">
        <f>F32/E32</f>
        <v>1.4947683109118086</v>
      </c>
      <c r="GP32"/>
      <c r="GQ32"/>
      <c r="GR32"/>
      <c r="GS32"/>
      <c r="GT32"/>
      <c r="GU32"/>
      <c r="GV32"/>
    </row>
    <row r="33" spans="1:204" s="22" customFormat="1" ht="18" customHeight="1">
      <c r="A33" s="213"/>
      <c r="B33" s="302" t="s">
        <v>136</v>
      </c>
      <c r="C33" s="90"/>
      <c r="D33" s="50" t="s">
        <v>137</v>
      </c>
      <c r="E33" s="52">
        <f>E34</f>
        <v>7882</v>
      </c>
      <c r="F33" s="52">
        <f>F34</f>
        <v>9000</v>
      </c>
      <c r="G33" s="303">
        <f>F33/E33</f>
        <v>1.141842172037554</v>
      </c>
      <c r="GP33"/>
      <c r="GQ33"/>
      <c r="GR33"/>
      <c r="GS33"/>
      <c r="GT33"/>
      <c r="GU33"/>
      <c r="GV33"/>
    </row>
    <row r="34" spans="1:204" s="78" customFormat="1" ht="16.5" customHeight="1">
      <c r="A34" s="118"/>
      <c r="B34" s="118"/>
      <c r="C34" s="215">
        <v>2850</v>
      </c>
      <c r="D34" s="152" t="s">
        <v>138</v>
      </c>
      <c r="E34" s="120">
        <v>7882</v>
      </c>
      <c r="F34" s="120">
        <v>9000</v>
      </c>
      <c r="G34" s="304">
        <f>F34/E34</f>
        <v>1.141842172037554</v>
      </c>
      <c r="GP34"/>
      <c r="GQ34"/>
      <c r="GR34"/>
      <c r="GS34"/>
      <c r="GT34"/>
      <c r="GU34"/>
      <c r="GV34"/>
    </row>
    <row r="35" spans="1:204" s="78" customFormat="1" ht="16.5" customHeight="1">
      <c r="A35" s="118"/>
      <c r="B35" s="118">
        <v>1095</v>
      </c>
      <c r="C35" s="215"/>
      <c r="D35" s="305" t="s">
        <v>751</v>
      </c>
      <c r="E35" s="143">
        <f>E36</f>
        <v>30444</v>
      </c>
      <c r="F35" s="120">
        <v>0</v>
      </c>
      <c r="G35" s="304">
        <v>0</v>
      </c>
      <c r="GP35"/>
      <c r="GQ35"/>
      <c r="GR35"/>
      <c r="GS35"/>
      <c r="GT35"/>
      <c r="GU35"/>
      <c r="GV35"/>
    </row>
    <row r="36" spans="1:204" s="78" customFormat="1" ht="16.5" customHeight="1">
      <c r="A36" s="118"/>
      <c r="B36" s="118"/>
      <c r="C36" s="215">
        <v>4430</v>
      </c>
      <c r="D36" s="152" t="s">
        <v>752</v>
      </c>
      <c r="E36" s="120">
        <v>30444</v>
      </c>
      <c r="F36" s="120">
        <v>0</v>
      </c>
      <c r="G36" s="304">
        <v>0</v>
      </c>
      <c r="GP36"/>
      <c r="GQ36"/>
      <c r="GR36"/>
      <c r="GS36"/>
      <c r="GT36"/>
      <c r="GU36"/>
      <c r="GV36"/>
    </row>
    <row r="37" spans="1:204" s="101" customFormat="1" ht="41.25" customHeight="1">
      <c r="A37" s="276">
        <v>400</v>
      </c>
      <c r="B37" s="276"/>
      <c r="C37" s="99"/>
      <c r="D37" s="100" t="s">
        <v>759</v>
      </c>
      <c r="E37" s="54">
        <f>E38</f>
        <v>340540</v>
      </c>
      <c r="F37" s="54">
        <f>F38</f>
        <v>438150</v>
      </c>
      <c r="G37" s="306">
        <f aca="true" t="shared" si="1" ref="G37:G45">F37/E37</f>
        <v>1.286632994655547</v>
      </c>
      <c r="GP37"/>
      <c r="GQ37"/>
      <c r="GR37"/>
      <c r="GS37"/>
      <c r="GT37"/>
      <c r="GU37"/>
      <c r="GV37"/>
    </row>
    <row r="38" spans="1:204" s="56" customFormat="1" ht="18.75" customHeight="1">
      <c r="A38" s="58"/>
      <c r="B38" s="58">
        <v>40002</v>
      </c>
      <c r="C38" s="103"/>
      <c r="D38" s="50" t="s">
        <v>760</v>
      </c>
      <c r="E38" s="52">
        <f>SUM(E39:E43)+SUM(E46:E49)</f>
        <v>340540</v>
      </c>
      <c r="F38" s="52">
        <f>SUM(F39:F43)+SUM(F46:F49)</f>
        <v>438150</v>
      </c>
      <c r="G38" s="303">
        <f t="shared" si="1"/>
        <v>1.286632994655547</v>
      </c>
      <c r="GP38"/>
      <c r="GQ38"/>
      <c r="GR38"/>
      <c r="GS38"/>
      <c r="GT38"/>
      <c r="GU38"/>
      <c r="GV38"/>
    </row>
    <row r="39" spans="1:204" s="22" customFormat="1" ht="16.5" customHeight="1">
      <c r="A39" s="213"/>
      <c r="B39" s="213"/>
      <c r="C39" s="307">
        <v>4110</v>
      </c>
      <c r="D39" s="146" t="s">
        <v>139</v>
      </c>
      <c r="E39" s="137">
        <v>4762</v>
      </c>
      <c r="F39" s="137">
        <v>5400</v>
      </c>
      <c r="G39" s="295">
        <f t="shared" si="1"/>
        <v>1.133977320453591</v>
      </c>
      <c r="GP39"/>
      <c r="GQ39"/>
      <c r="GR39"/>
      <c r="GS39"/>
      <c r="GT39"/>
      <c r="GU39"/>
      <c r="GV39"/>
    </row>
    <row r="40" spans="1:204" s="22" customFormat="1" ht="16.5" customHeight="1">
      <c r="A40" s="213"/>
      <c r="B40" s="213"/>
      <c r="C40" s="307">
        <v>4120</v>
      </c>
      <c r="D40" s="68" t="s">
        <v>140</v>
      </c>
      <c r="E40" s="137">
        <v>74</v>
      </c>
      <c r="F40" s="137">
        <v>750</v>
      </c>
      <c r="G40" s="295">
        <f t="shared" si="1"/>
        <v>10.135135135135135</v>
      </c>
      <c r="GP40"/>
      <c r="GQ40"/>
      <c r="GR40"/>
      <c r="GS40"/>
      <c r="GT40"/>
      <c r="GU40"/>
      <c r="GV40"/>
    </row>
    <row r="41" spans="1:204" s="22" customFormat="1" ht="16.5" customHeight="1">
      <c r="A41" s="213"/>
      <c r="B41" s="213"/>
      <c r="C41" s="307">
        <v>4170</v>
      </c>
      <c r="D41" s="68" t="s">
        <v>141</v>
      </c>
      <c r="E41" s="137">
        <v>35360</v>
      </c>
      <c r="F41" s="137">
        <v>35000</v>
      </c>
      <c r="G41" s="295">
        <f t="shared" si="1"/>
        <v>0.9898190045248869</v>
      </c>
      <c r="GP41"/>
      <c r="GQ41"/>
      <c r="GR41"/>
      <c r="GS41"/>
      <c r="GT41"/>
      <c r="GU41"/>
      <c r="GV41"/>
    </row>
    <row r="42" spans="1:204" s="22" customFormat="1" ht="16.5" customHeight="1">
      <c r="A42" s="213"/>
      <c r="B42" s="213"/>
      <c r="C42" s="307">
        <v>4210</v>
      </c>
      <c r="D42" s="68" t="s">
        <v>142</v>
      </c>
      <c r="E42" s="137">
        <v>6370</v>
      </c>
      <c r="F42" s="137">
        <v>15000</v>
      </c>
      <c r="G42" s="295">
        <f t="shared" si="1"/>
        <v>2.3547880690737832</v>
      </c>
      <c r="GP42"/>
      <c r="GQ42"/>
      <c r="GR42"/>
      <c r="GS42"/>
      <c r="GT42"/>
      <c r="GU42"/>
      <c r="GV42"/>
    </row>
    <row r="43" spans="1:204" s="11" customFormat="1" ht="16.5" customHeight="1">
      <c r="A43" s="279"/>
      <c r="B43" s="279"/>
      <c r="C43" s="280">
        <v>4260</v>
      </c>
      <c r="D43" s="146" t="s">
        <v>143</v>
      </c>
      <c r="E43" s="130">
        <f>E44+E45</f>
        <v>127981</v>
      </c>
      <c r="F43" s="130">
        <f>F44+F45</f>
        <v>150000</v>
      </c>
      <c r="G43" s="295">
        <f t="shared" si="1"/>
        <v>1.172048976019878</v>
      </c>
      <c r="GP43"/>
      <c r="GQ43"/>
      <c r="GR43"/>
      <c r="GS43"/>
      <c r="GT43"/>
      <c r="GU43"/>
      <c r="GV43"/>
    </row>
    <row r="44" spans="1:204" s="11" customFormat="1" ht="22.5" customHeight="1">
      <c r="A44" s="279"/>
      <c r="B44" s="279"/>
      <c r="C44" s="280"/>
      <c r="D44" s="146" t="s">
        <v>144</v>
      </c>
      <c r="E44" s="130">
        <v>90220</v>
      </c>
      <c r="F44" s="130">
        <v>100000</v>
      </c>
      <c r="G44" s="295">
        <f t="shared" si="1"/>
        <v>1.108401684770561</v>
      </c>
      <c r="GP44"/>
      <c r="GQ44"/>
      <c r="GR44"/>
      <c r="GS44"/>
      <c r="GT44"/>
      <c r="GU44"/>
      <c r="GV44"/>
    </row>
    <row r="45" spans="1:204" s="11" customFormat="1" ht="25.5" customHeight="1">
      <c r="A45" s="279"/>
      <c r="B45" s="279"/>
      <c r="C45" s="280"/>
      <c r="D45" s="146" t="s">
        <v>145</v>
      </c>
      <c r="E45" s="130">
        <v>37761</v>
      </c>
      <c r="F45" s="130">
        <v>50000</v>
      </c>
      <c r="G45" s="295">
        <f t="shared" si="1"/>
        <v>1.3241174757024443</v>
      </c>
      <c r="GP45"/>
      <c r="GQ45"/>
      <c r="GR45"/>
      <c r="GS45"/>
      <c r="GT45"/>
      <c r="GU45"/>
      <c r="GV45"/>
    </row>
    <row r="46" spans="1:204" s="11" customFormat="1" ht="16.5" customHeight="1">
      <c r="A46" s="279"/>
      <c r="B46" s="279"/>
      <c r="C46" s="280">
        <v>4270</v>
      </c>
      <c r="D46" s="146" t="s">
        <v>146</v>
      </c>
      <c r="E46" s="130">
        <v>139584</v>
      </c>
      <c r="F46" s="130">
        <v>155000</v>
      </c>
      <c r="G46" s="295">
        <f aca="true" t="shared" si="2" ref="G46:G55">F46/E46</f>
        <v>1.1104424575882623</v>
      </c>
      <c r="GP46"/>
      <c r="GQ46"/>
      <c r="GR46"/>
      <c r="GS46"/>
      <c r="GT46"/>
      <c r="GU46"/>
      <c r="GV46"/>
    </row>
    <row r="47" spans="1:204" s="17" customFormat="1" ht="16.5" customHeight="1">
      <c r="A47" s="308"/>
      <c r="B47" s="308"/>
      <c r="C47" s="309">
        <v>4300</v>
      </c>
      <c r="D47" s="310" t="s">
        <v>108</v>
      </c>
      <c r="E47" s="252">
        <v>20894</v>
      </c>
      <c r="F47" s="252">
        <v>35000</v>
      </c>
      <c r="G47" s="311">
        <f t="shared" si="2"/>
        <v>1.675122044606107</v>
      </c>
      <c r="GP47"/>
      <c r="GQ47"/>
      <c r="GR47"/>
      <c r="GS47"/>
      <c r="GT47"/>
      <c r="GU47"/>
      <c r="GV47"/>
    </row>
    <row r="48" spans="1:204" s="11" customFormat="1" ht="16.5" customHeight="1">
      <c r="A48" s="279"/>
      <c r="B48" s="279"/>
      <c r="C48" s="280">
        <v>4430</v>
      </c>
      <c r="D48" s="146" t="s">
        <v>752</v>
      </c>
      <c r="E48" s="130">
        <v>1001</v>
      </c>
      <c r="F48" s="130">
        <v>2000</v>
      </c>
      <c r="G48" s="295">
        <f t="shared" si="2"/>
        <v>1.998001998001998</v>
      </c>
      <c r="GP48"/>
      <c r="GQ48"/>
      <c r="GR48"/>
      <c r="GS48"/>
      <c r="GT48"/>
      <c r="GU48"/>
      <c r="GV48"/>
    </row>
    <row r="49" spans="1:204" s="78" customFormat="1" ht="16.5" customHeight="1">
      <c r="A49" s="118"/>
      <c r="B49" s="118"/>
      <c r="C49" s="215">
        <v>6060</v>
      </c>
      <c r="D49" s="152" t="s">
        <v>148</v>
      </c>
      <c r="E49" s="120">
        <v>4514</v>
      </c>
      <c r="F49" s="120">
        <v>40000</v>
      </c>
      <c r="G49" s="304">
        <f t="shared" si="2"/>
        <v>8.861320336730174</v>
      </c>
      <c r="GP49"/>
      <c r="GQ49"/>
      <c r="GR49"/>
      <c r="GS49"/>
      <c r="GT49"/>
      <c r="GU49"/>
      <c r="GV49"/>
    </row>
    <row r="50" spans="1:204" s="116" customFormat="1" ht="43.5" customHeight="1">
      <c r="A50" s="158">
        <v>600</v>
      </c>
      <c r="B50" s="158"/>
      <c r="C50" s="312"/>
      <c r="D50" s="84" t="s">
        <v>764</v>
      </c>
      <c r="E50" s="89">
        <f>E51+E64</f>
        <v>3371949</v>
      </c>
      <c r="F50" s="89">
        <f>F51+F64</f>
        <v>3927850</v>
      </c>
      <c r="G50" s="313">
        <f t="shared" si="2"/>
        <v>1.164860441246294</v>
      </c>
      <c r="GP50"/>
      <c r="GQ50"/>
      <c r="GR50"/>
      <c r="GS50"/>
      <c r="GT50"/>
      <c r="GU50"/>
      <c r="GV50"/>
    </row>
    <row r="51" spans="1:204" s="22" customFormat="1" ht="16.5" customHeight="1">
      <c r="A51" s="213"/>
      <c r="B51" s="302">
        <v>60014</v>
      </c>
      <c r="C51" s="90"/>
      <c r="D51" s="50" t="s">
        <v>765</v>
      </c>
      <c r="E51" s="314">
        <f>SUM(E52:E57)</f>
        <v>631756</v>
      </c>
      <c r="F51" s="314">
        <f>SUM(F52:F57)</f>
        <v>1066000</v>
      </c>
      <c r="G51" s="303">
        <f t="shared" si="2"/>
        <v>1.6873603099930985</v>
      </c>
      <c r="GP51"/>
      <c r="GQ51"/>
      <c r="GR51"/>
      <c r="GS51"/>
      <c r="GT51"/>
      <c r="GU51"/>
      <c r="GV51"/>
    </row>
    <row r="52" spans="1:204" s="11" customFormat="1" ht="19.5" customHeight="1">
      <c r="A52" s="279"/>
      <c r="B52" s="279"/>
      <c r="C52" s="280">
        <v>4270</v>
      </c>
      <c r="D52" s="146" t="s">
        <v>146</v>
      </c>
      <c r="E52" s="130">
        <v>32282</v>
      </c>
      <c r="F52" s="130">
        <v>45000</v>
      </c>
      <c r="G52" s="303">
        <f t="shared" si="2"/>
        <v>1.3939656774673193</v>
      </c>
      <c r="GP52"/>
      <c r="GQ52"/>
      <c r="GR52"/>
      <c r="GS52"/>
      <c r="GT52"/>
      <c r="GU52"/>
      <c r="GV52"/>
    </row>
    <row r="53" spans="1:204" s="22" customFormat="1" ht="18.75" customHeight="1">
      <c r="A53" s="213"/>
      <c r="B53" s="213"/>
      <c r="C53" s="280">
        <v>4300</v>
      </c>
      <c r="D53" s="146" t="s">
        <v>108</v>
      </c>
      <c r="E53" s="137">
        <v>18869</v>
      </c>
      <c r="F53" s="137">
        <v>35000</v>
      </c>
      <c r="G53" s="303">
        <f t="shared" si="2"/>
        <v>1.8548942710265515</v>
      </c>
      <c r="GP53"/>
      <c r="GQ53"/>
      <c r="GR53"/>
      <c r="GS53"/>
      <c r="GT53"/>
      <c r="GU53"/>
      <c r="GV53"/>
    </row>
    <row r="54" spans="1:204" s="22" customFormat="1" ht="18.75" customHeight="1">
      <c r="A54" s="213"/>
      <c r="B54" s="213"/>
      <c r="C54" s="280">
        <v>6050</v>
      </c>
      <c r="D54" s="146" t="s">
        <v>149</v>
      </c>
      <c r="E54" s="137">
        <v>9949</v>
      </c>
      <c r="F54" s="137">
        <v>0</v>
      </c>
      <c r="G54" s="303">
        <f t="shared" si="2"/>
        <v>0</v>
      </c>
      <c r="GP54"/>
      <c r="GQ54"/>
      <c r="GR54"/>
      <c r="GS54"/>
      <c r="GT54"/>
      <c r="GU54"/>
      <c r="GV54"/>
    </row>
    <row r="55" spans="1:204" s="22" customFormat="1" ht="36" customHeight="1">
      <c r="A55" s="213"/>
      <c r="B55" s="213"/>
      <c r="C55" s="280">
        <v>6050</v>
      </c>
      <c r="D55" s="146" t="s">
        <v>150</v>
      </c>
      <c r="E55" s="137">
        <v>14762</v>
      </c>
      <c r="F55" s="137"/>
      <c r="G55" s="303">
        <f t="shared" si="2"/>
        <v>0</v>
      </c>
      <c r="GP55"/>
      <c r="GQ55"/>
      <c r="GR55"/>
      <c r="GS55"/>
      <c r="GT55"/>
      <c r="GU55"/>
      <c r="GV55"/>
    </row>
    <row r="56" spans="1:204" s="22" customFormat="1" ht="30.75" customHeight="1">
      <c r="A56" s="213"/>
      <c r="B56" s="213"/>
      <c r="C56" s="293">
        <v>6050</v>
      </c>
      <c r="D56" s="134" t="s">
        <v>151</v>
      </c>
      <c r="E56" s="137">
        <v>0</v>
      </c>
      <c r="F56" s="135">
        <v>106000</v>
      </c>
      <c r="G56" s="303">
        <v>0</v>
      </c>
      <c r="GP56"/>
      <c r="GQ56"/>
      <c r="GR56"/>
      <c r="GS56"/>
      <c r="GT56"/>
      <c r="GU56"/>
      <c r="GV56"/>
    </row>
    <row r="57" spans="1:204" s="22" customFormat="1" ht="41.25" customHeight="1">
      <c r="A57" s="213"/>
      <c r="B57" s="213"/>
      <c r="C57" s="280">
        <v>6620</v>
      </c>
      <c r="D57" s="146" t="s">
        <v>152</v>
      </c>
      <c r="E57" s="137">
        <f>E58+E59+E60+E61</f>
        <v>555894</v>
      </c>
      <c r="F57" s="137">
        <f>SUM(F58:F63)</f>
        <v>880000</v>
      </c>
      <c r="G57" s="303">
        <f>F57/E57</f>
        <v>1.5830356147035227</v>
      </c>
      <c r="GP57"/>
      <c r="GQ57"/>
      <c r="GR57"/>
      <c r="GS57"/>
      <c r="GT57"/>
      <c r="GU57"/>
      <c r="GV57"/>
    </row>
    <row r="58" spans="1:204" s="22" customFormat="1" ht="51.75" customHeight="1">
      <c r="A58" s="213"/>
      <c r="B58" s="213"/>
      <c r="C58" s="293"/>
      <c r="D58" s="315" t="s">
        <v>153</v>
      </c>
      <c r="E58" s="137">
        <v>347044</v>
      </c>
      <c r="F58" s="137">
        <v>200000</v>
      </c>
      <c r="G58" s="303">
        <f>F58/E58</f>
        <v>0.5762958011087931</v>
      </c>
      <c r="GP58"/>
      <c r="GQ58"/>
      <c r="GR58"/>
      <c r="GS58"/>
      <c r="GT58"/>
      <c r="GU58"/>
      <c r="GV58"/>
    </row>
    <row r="59" spans="1:204" s="22" customFormat="1" ht="31.5" customHeight="1">
      <c r="A59" s="213"/>
      <c r="B59" s="213"/>
      <c r="C59" s="293"/>
      <c r="D59" s="68" t="s">
        <v>154</v>
      </c>
      <c r="E59" s="137">
        <v>149283</v>
      </c>
      <c r="F59" s="137">
        <v>200000</v>
      </c>
      <c r="G59" s="303">
        <f>F59/E59</f>
        <v>1.3397372775198784</v>
      </c>
      <c r="GP59"/>
      <c r="GQ59"/>
      <c r="GR59"/>
      <c r="GS59"/>
      <c r="GT59"/>
      <c r="GU59"/>
      <c r="GV59"/>
    </row>
    <row r="60" spans="1:204" s="22" customFormat="1" ht="33" customHeight="1">
      <c r="A60" s="213"/>
      <c r="B60" s="213"/>
      <c r="C60" s="293"/>
      <c r="D60" s="68" t="s">
        <v>155</v>
      </c>
      <c r="E60" s="137">
        <v>59567</v>
      </c>
      <c r="F60" s="137">
        <v>90000</v>
      </c>
      <c r="G60" s="303">
        <f>F60/E60</f>
        <v>1.5109036882837812</v>
      </c>
      <c r="GP60"/>
      <c r="GQ60"/>
      <c r="GR60"/>
      <c r="GS60"/>
      <c r="GT60"/>
      <c r="GU60"/>
      <c r="GV60"/>
    </row>
    <row r="61" spans="1:204" s="22" customFormat="1" ht="32.25" customHeight="1">
      <c r="A61" s="213"/>
      <c r="B61" s="213"/>
      <c r="C61" s="293"/>
      <c r="D61" s="68" t="s">
        <v>156</v>
      </c>
      <c r="E61" s="137">
        <v>0</v>
      </c>
      <c r="F61" s="137">
        <v>110000</v>
      </c>
      <c r="G61" s="303">
        <v>0</v>
      </c>
      <c r="GP61"/>
      <c r="GQ61"/>
      <c r="GR61"/>
      <c r="GS61"/>
      <c r="GT61"/>
      <c r="GU61"/>
      <c r="GV61"/>
    </row>
    <row r="62" spans="1:204" s="22" customFormat="1" ht="49.5" customHeight="1">
      <c r="A62" s="213"/>
      <c r="B62" s="213"/>
      <c r="C62" s="293"/>
      <c r="D62" s="68" t="s">
        <v>157</v>
      </c>
      <c r="E62" s="137">
        <v>0</v>
      </c>
      <c r="F62" s="137">
        <v>80000</v>
      </c>
      <c r="G62" s="303">
        <v>0</v>
      </c>
      <c r="GP62"/>
      <c r="GQ62"/>
      <c r="GR62"/>
      <c r="GS62"/>
      <c r="GT62"/>
      <c r="GU62"/>
      <c r="GV62"/>
    </row>
    <row r="63" spans="1:204" s="22" customFormat="1" ht="36.75" customHeight="1">
      <c r="A63" s="213"/>
      <c r="B63" s="213"/>
      <c r="C63" s="293"/>
      <c r="D63" s="134" t="s">
        <v>158</v>
      </c>
      <c r="E63" s="137"/>
      <c r="F63" s="135">
        <v>200000</v>
      </c>
      <c r="G63" s="303">
        <v>0</v>
      </c>
      <c r="GP63"/>
      <c r="GQ63"/>
      <c r="GR63"/>
      <c r="GS63"/>
      <c r="GT63"/>
      <c r="GU63"/>
      <c r="GV63"/>
    </row>
    <row r="64" spans="1:204" s="22" customFormat="1" ht="19.5" customHeight="1">
      <c r="A64" s="213"/>
      <c r="B64" s="302">
        <v>60016</v>
      </c>
      <c r="C64" s="90"/>
      <c r="D64" s="50" t="s">
        <v>769</v>
      </c>
      <c r="E64" s="314">
        <f>SUM(E65:E69)+E70+E75</f>
        <v>2740193</v>
      </c>
      <c r="F64" s="314">
        <f>SUM(F65:F70)+F75</f>
        <v>2861850</v>
      </c>
      <c r="G64" s="303">
        <f>F64/E64</f>
        <v>1.0443972377128181</v>
      </c>
      <c r="GP64"/>
      <c r="GQ64"/>
      <c r="GR64"/>
      <c r="GS64"/>
      <c r="GT64"/>
      <c r="GU64"/>
      <c r="GV64"/>
    </row>
    <row r="65" spans="1:204" s="11" customFormat="1" ht="16.5" customHeight="1">
      <c r="A65" s="279"/>
      <c r="B65" s="279"/>
      <c r="C65" s="280">
        <v>4110</v>
      </c>
      <c r="D65" s="146" t="s">
        <v>139</v>
      </c>
      <c r="E65" s="130">
        <v>1619</v>
      </c>
      <c r="F65" s="130">
        <v>3200</v>
      </c>
      <c r="G65" s="295">
        <f>F65/E65</f>
        <v>1.9765287214329834</v>
      </c>
      <c r="GP65"/>
      <c r="GQ65"/>
      <c r="GR65"/>
      <c r="GS65"/>
      <c r="GT65"/>
      <c r="GU65"/>
      <c r="GV65"/>
    </row>
    <row r="66" spans="1:204" s="11" customFormat="1" ht="16.5" customHeight="1">
      <c r="A66" s="279"/>
      <c r="B66" s="279"/>
      <c r="C66" s="280">
        <v>4120</v>
      </c>
      <c r="D66" s="146" t="s">
        <v>140</v>
      </c>
      <c r="E66" s="130">
        <v>0</v>
      </c>
      <c r="F66" s="130">
        <v>150</v>
      </c>
      <c r="G66" s="295">
        <v>0</v>
      </c>
      <c r="GP66"/>
      <c r="GQ66"/>
      <c r="GR66"/>
      <c r="GS66"/>
      <c r="GT66"/>
      <c r="GU66"/>
      <c r="GV66"/>
    </row>
    <row r="67" spans="1:204" s="11" customFormat="1" ht="16.5" customHeight="1">
      <c r="A67" s="279"/>
      <c r="B67" s="279"/>
      <c r="C67" s="280">
        <v>4170</v>
      </c>
      <c r="D67" s="146" t="s">
        <v>141</v>
      </c>
      <c r="E67" s="130">
        <v>12072</v>
      </c>
      <c r="F67" s="130">
        <v>11500</v>
      </c>
      <c r="G67" s="295">
        <f aca="true" t="shared" si="3" ref="G67:G77">F67/E67</f>
        <v>0.9526176275679258</v>
      </c>
      <c r="GP67"/>
      <c r="GQ67"/>
      <c r="GR67"/>
      <c r="GS67"/>
      <c r="GT67"/>
      <c r="GU67"/>
      <c r="GV67"/>
    </row>
    <row r="68" spans="1:204" s="11" customFormat="1" ht="16.5" customHeight="1">
      <c r="A68" s="279"/>
      <c r="B68" s="279"/>
      <c r="C68" s="280">
        <v>4210</v>
      </c>
      <c r="D68" s="146" t="s">
        <v>159</v>
      </c>
      <c r="E68" s="130">
        <v>6746</v>
      </c>
      <c r="F68" s="130">
        <v>15000</v>
      </c>
      <c r="G68" s="295">
        <f t="shared" si="3"/>
        <v>2.223539875481767</v>
      </c>
      <c r="GP68"/>
      <c r="GQ68"/>
      <c r="GR68"/>
      <c r="GS68"/>
      <c r="GT68"/>
      <c r="GU68"/>
      <c r="GV68"/>
    </row>
    <row r="69" spans="1:204" s="11" customFormat="1" ht="17.25" customHeight="1">
      <c r="A69" s="279"/>
      <c r="B69" s="279"/>
      <c r="C69" s="280">
        <v>4270</v>
      </c>
      <c r="D69" s="146" t="s">
        <v>146</v>
      </c>
      <c r="E69" s="130">
        <v>155431</v>
      </c>
      <c r="F69" s="130">
        <v>145000</v>
      </c>
      <c r="G69" s="295">
        <f t="shared" si="3"/>
        <v>0.9328898353610283</v>
      </c>
      <c r="GP69"/>
      <c r="GQ69"/>
      <c r="GR69"/>
      <c r="GS69"/>
      <c r="GT69"/>
      <c r="GU69"/>
      <c r="GV69"/>
    </row>
    <row r="70" spans="1:204" s="11" customFormat="1" ht="16.5" customHeight="1">
      <c r="A70" s="279"/>
      <c r="B70" s="279"/>
      <c r="C70" s="280">
        <v>4300</v>
      </c>
      <c r="D70" s="146" t="s">
        <v>108</v>
      </c>
      <c r="E70" s="130">
        <f>SUM(E71:E74)</f>
        <v>136024</v>
      </c>
      <c r="F70" s="130">
        <f>SUM(F71:F74)</f>
        <v>185000</v>
      </c>
      <c r="G70" s="295">
        <f t="shared" si="3"/>
        <v>1.3600541080985709</v>
      </c>
      <c r="GP70"/>
      <c r="GQ70"/>
      <c r="GR70"/>
      <c r="GS70"/>
      <c r="GT70"/>
      <c r="GU70"/>
      <c r="GV70"/>
    </row>
    <row r="71" spans="1:204" s="11" customFormat="1" ht="27" customHeight="1">
      <c r="A71" s="279"/>
      <c r="B71" s="279"/>
      <c r="C71" s="280"/>
      <c r="D71" s="146" t="s">
        <v>160</v>
      </c>
      <c r="E71" s="130">
        <v>43940</v>
      </c>
      <c r="F71" s="130">
        <v>50000</v>
      </c>
      <c r="G71" s="295">
        <f t="shared" si="3"/>
        <v>1.137915339098771</v>
      </c>
      <c r="GP71"/>
      <c r="GQ71"/>
      <c r="GR71"/>
      <c r="GS71"/>
      <c r="GT71"/>
      <c r="GU71"/>
      <c r="GV71"/>
    </row>
    <row r="72" spans="1:204" s="11" customFormat="1" ht="16.5" customHeight="1">
      <c r="A72" s="279"/>
      <c r="B72" s="279"/>
      <c r="C72" s="280"/>
      <c r="D72" s="146" t="s">
        <v>161</v>
      </c>
      <c r="E72" s="130">
        <v>69679</v>
      </c>
      <c r="F72" s="130">
        <v>110000</v>
      </c>
      <c r="G72" s="295">
        <f t="shared" si="3"/>
        <v>1.578667891330243</v>
      </c>
      <c r="GP72"/>
      <c r="GQ72"/>
      <c r="GR72"/>
      <c r="GS72"/>
      <c r="GT72"/>
      <c r="GU72"/>
      <c r="GV72"/>
    </row>
    <row r="73" spans="1:204" s="11" customFormat="1" ht="16.5" customHeight="1">
      <c r="A73" s="279"/>
      <c r="B73" s="279"/>
      <c r="C73" s="280"/>
      <c r="D73" s="146" t="s">
        <v>162</v>
      </c>
      <c r="E73" s="130">
        <v>12589</v>
      </c>
      <c r="F73" s="130">
        <v>15000</v>
      </c>
      <c r="G73" s="295">
        <f t="shared" si="3"/>
        <v>1.1915164032091508</v>
      </c>
      <c r="GP73"/>
      <c r="GQ73"/>
      <c r="GR73"/>
      <c r="GS73"/>
      <c r="GT73"/>
      <c r="GU73"/>
      <c r="GV73"/>
    </row>
    <row r="74" spans="1:204" s="11" customFormat="1" ht="25.5" customHeight="1">
      <c r="A74" s="279"/>
      <c r="B74" s="279"/>
      <c r="C74" s="280"/>
      <c r="D74" s="149" t="s">
        <v>163</v>
      </c>
      <c r="E74" s="130">
        <v>9816</v>
      </c>
      <c r="F74" s="301">
        <v>10000</v>
      </c>
      <c r="G74" s="295">
        <f t="shared" si="3"/>
        <v>1.0187449062754685</v>
      </c>
      <c r="GP74"/>
      <c r="GQ74"/>
      <c r="GR74"/>
      <c r="GS74"/>
      <c r="GT74"/>
      <c r="GU74"/>
      <c r="GV74"/>
    </row>
    <row r="75" spans="1:204" s="11" customFormat="1" ht="18" customHeight="1">
      <c r="A75" s="279"/>
      <c r="B75" s="279"/>
      <c r="C75" s="280">
        <v>6050</v>
      </c>
      <c r="D75" s="146" t="s">
        <v>111</v>
      </c>
      <c r="E75" s="130">
        <f>SUM(E76:E90)</f>
        <v>2428301</v>
      </c>
      <c r="F75" s="130">
        <f>SUM(F76:F91)</f>
        <v>2502000</v>
      </c>
      <c r="G75" s="295">
        <f t="shared" si="3"/>
        <v>1.0303500266235528</v>
      </c>
      <c r="GP75"/>
      <c r="GQ75"/>
      <c r="GR75"/>
      <c r="GS75"/>
      <c r="GT75"/>
      <c r="GU75"/>
      <c r="GV75"/>
    </row>
    <row r="76" spans="1:204" s="11" customFormat="1" ht="18.75" customHeight="1">
      <c r="A76" s="279"/>
      <c r="B76" s="279"/>
      <c r="C76" s="280"/>
      <c r="D76" s="146" t="s">
        <v>164</v>
      </c>
      <c r="E76" s="130">
        <v>4401</v>
      </c>
      <c r="F76" s="130">
        <v>10000</v>
      </c>
      <c r="G76" s="295">
        <f t="shared" si="3"/>
        <v>2.2722108611679164</v>
      </c>
      <c r="GP76"/>
      <c r="GQ76"/>
      <c r="GR76"/>
      <c r="GS76"/>
      <c r="GT76"/>
      <c r="GU76"/>
      <c r="GV76"/>
    </row>
    <row r="77" spans="1:204" s="22" customFormat="1" ht="21" customHeight="1">
      <c r="A77" s="213"/>
      <c r="B77" s="213"/>
      <c r="C77" s="307"/>
      <c r="D77" s="68" t="s">
        <v>165</v>
      </c>
      <c r="E77" s="137">
        <v>460263</v>
      </c>
      <c r="F77" s="137">
        <v>0</v>
      </c>
      <c r="G77" s="295">
        <f t="shared" si="3"/>
        <v>0</v>
      </c>
      <c r="GP77"/>
      <c r="GQ77"/>
      <c r="GR77"/>
      <c r="GS77"/>
      <c r="GT77"/>
      <c r="GU77"/>
      <c r="GV77"/>
    </row>
    <row r="78" spans="1:204" s="22" customFormat="1" ht="30.75" customHeight="1">
      <c r="A78" s="213"/>
      <c r="B78" s="213"/>
      <c r="C78" s="307"/>
      <c r="D78" s="68" t="s">
        <v>166</v>
      </c>
      <c r="E78" s="137">
        <v>0</v>
      </c>
      <c r="F78" s="137">
        <v>60000</v>
      </c>
      <c r="G78" s="295">
        <v>0</v>
      </c>
      <c r="GP78"/>
      <c r="GQ78"/>
      <c r="GR78"/>
      <c r="GS78"/>
      <c r="GT78"/>
      <c r="GU78"/>
      <c r="GV78"/>
    </row>
    <row r="79" spans="1:204" s="22" customFormat="1" ht="25.5" customHeight="1">
      <c r="A79" s="213"/>
      <c r="B79" s="213"/>
      <c r="C79" s="307"/>
      <c r="D79" s="68" t="s">
        <v>167</v>
      </c>
      <c r="E79" s="137">
        <v>0</v>
      </c>
      <c r="F79" s="137">
        <v>150000</v>
      </c>
      <c r="G79" s="295">
        <v>0</v>
      </c>
      <c r="GP79"/>
      <c r="GQ79"/>
      <c r="GR79"/>
      <c r="GS79"/>
      <c r="GT79"/>
      <c r="GU79"/>
      <c r="GV79"/>
    </row>
    <row r="80" spans="1:204" s="22" customFormat="1" ht="21" customHeight="1">
      <c r="A80" s="213"/>
      <c r="B80" s="213"/>
      <c r="C80" s="307"/>
      <c r="D80" s="68" t="s">
        <v>168</v>
      </c>
      <c r="E80" s="137">
        <v>14489</v>
      </c>
      <c r="F80" s="137">
        <v>0</v>
      </c>
      <c r="G80" s="295">
        <f>F80/E80</f>
        <v>0</v>
      </c>
      <c r="GP80"/>
      <c r="GQ80"/>
      <c r="GR80"/>
      <c r="GS80"/>
      <c r="GT80"/>
      <c r="GU80"/>
      <c r="GV80"/>
    </row>
    <row r="81" spans="1:204" s="125" customFormat="1" ht="33.75" customHeight="1">
      <c r="A81" s="214"/>
      <c r="B81" s="214"/>
      <c r="C81" s="316"/>
      <c r="D81" s="317" t="s">
        <v>169</v>
      </c>
      <c r="E81" s="318">
        <v>0</v>
      </c>
      <c r="F81" s="318">
        <v>25000</v>
      </c>
      <c r="G81" s="295">
        <v>0</v>
      </c>
      <c r="GP81"/>
      <c r="GQ81"/>
      <c r="GR81"/>
      <c r="GS81"/>
      <c r="GT81"/>
      <c r="GU81"/>
      <c r="GV81"/>
    </row>
    <row r="82" spans="1:204" s="11" customFormat="1" ht="28.5" customHeight="1">
      <c r="A82" s="279"/>
      <c r="B82" s="279"/>
      <c r="C82" s="280"/>
      <c r="D82" s="146" t="s">
        <v>170</v>
      </c>
      <c r="E82" s="130">
        <v>1604640</v>
      </c>
      <c r="F82" s="130">
        <v>0</v>
      </c>
      <c r="G82" s="295">
        <f>F82/E82</f>
        <v>0</v>
      </c>
      <c r="GP82"/>
      <c r="GQ82"/>
      <c r="GR82"/>
      <c r="GS82"/>
      <c r="GT82"/>
      <c r="GU82"/>
      <c r="GV82"/>
    </row>
    <row r="83" spans="1:204" s="11" customFormat="1" ht="31.5" customHeight="1">
      <c r="A83" s="279"/>
      <c r="B83" s="279"/>
      <c r="C83" s="280"/>
      <c r="D83" s="146" t="s">
        <v>171</v>
      </c>
      <c r="E83" s="130">
        <v>9504</v>
      </c>
      <c r="F83" s="301">
        <v>1290000</v>
      </c>
      <c r="G83" s="295">
        <f>F83/E83</f>
        <v>135.73232323232324</v>
      </c>
      <c r="GP83"/>
      <c r="GQ83"/>
      <c r="GR83"/>
      <c r="GS83"/>
      <c r="GT83"/>
      <c r="GU83"/>
      <c r="GV83"/>
    </row>
    <row r="84" spans="1:204" s="11" customFormat="1" ht="48.75" customHeight="1">
      <c r="A84" s="279"/>
      <c r="B84" s="279"/>
      <c r="C84" s="319"/>
      <c r="D84" s="149" t="s">
        <v>172</v>
      </c>
      <c r="E84" s="301">
        <v>49533</v>
      </c>
      <c r="F84" s="301">
        <v>332000</v>
      </c>
      <c r="G84" s="295">
        <f>F84/E84</f>
        <v>6.702602305533684</v>
      </c>
      <c r="GP84"/>
      <c r="GQ84"/>
      <c r="GR84"/>
      <c r="GS84"/>
      <c r="GT84"/>
      <c r="GU84"/>
      <c r="GV84"/>
    </row>
    <row r="85" spans="1:204" s="11" customFormat="1" ht="30.75" customHeight="1">
      <c r="A85" s="279"/>
      <c r="B85" s="279"/>
      <c r="C85" s="280"/>
      <c r="D85" s="149" t="s">
        <v>173</v>
      </c>
      <c r="E85" s="130">
        <v>0</v>
      </c>
      <c r="F85" s="301">
        <v>50000</v>
      </c>
      <c r="G85" s="295">
        <v>0</v>
      </c>
      <c r="GP85"/>
      <c r="GQ85"/>
      <c r="GR85"/>
      <c r="GS85"/>
      <c r="GT85"/>
      <c r="GU85"/>
      <c r="GV85"/>
    </row>
    <row r="86" spans="1:204" s="9" customFormat="1" ht="29.25" customHeight="1">
      <c r="A86" s="279"/>
      <c r="B86" s="279"/>
      <c r="C86" s="280"/>
      <c r="D86" s="149" t="s">
        <v>174</v>
      </c>
      <c r="E86" s="301">
        <v>0</v>
      </c>
      <c r="F86" s="301">
        <v>350000</v>
      </c>
      <c r="G86" s="295">
        <v>0</v>
      </c>
      <c r="GP86"/>
      <c r="GQ86"/>
      <c r="GR86"/>
      <c r="GS86"/>
      <c r="GT86"/>
      <c r="GU86"/>
      <c r="GV86"/>
    </row>
    <row r="87" spans="1:204" s="9" customFormat="1" ht="30.75" customHeight="1">
      <c r="A87" s="279"/>
      <c r="B87" s="279"/>
      <c r="C87" s="280"/>
      <c r="D87" s="146" t="s">
        <v>175</v>
      </c>
      <c r="E87" s="130">
        <v>49532</v>
      </c>
      <c r="F87" s="130">
        <v>50000</v>
      </c>
      <c r="G87" s="295">
        <f>F87/E87</f>
        <v>1.0094484373738188</v>
      </c>
      <c r="GP87"/>
      <c r="GQ87"/>
      <c r="GR87"/>
      <c r="GS87"/>
      <c r="GT87"/>
      <c r="GU87"/>
      <c r="GV87"/>
    </row>
    <row r="88" spans="1:204" s="22" customFormat="1" ht="28.5" customHeight="1">
      <c r="A88" s="213"/>
      <c r="B88" s="213"/>
      <c r="C88" s="307"/>
      <c r="D88" s="68" t="s">
        <v>176</v>
      </c>
      <c r="E88" s="137">
        <v>0</v>
      </c>
      <c r="F88" s="137">
        <v>40000</v>
      </c>
      <c r="G88" s="303">
        <v>0</v>
      </c>
      <c r="GP88"/>
      <c r="GQ88"/>
      <c r="GR88"/>
      <c r="GS88"/>
      <c r="GT88"/>
      <c r="GU88"/>
      <c r="GV88"/>
    </row>
    <row r="89" spans="1:204" s="11" customFormat="1" ht="17.25" customHeight="1">
      <c r="A89" s="279"/>
      <c r="B89" s="279"/>
      <c r="C89" s="280"/>
      <c r="D89" s="146" t="s">
        <v>177</v>
      </c>
      <c r="E89" s="130">
        <v>0</v>
      </c>
      <c r="F89" s="130">
        <v>127000</v>
      </c>
      <c r="G89" s="295">
        <v>0</v>
      </c>
      <c r="GP89"/>
      <c r="GQ89"/>
      <c r="GR89"/>
      <c r="GS89"/>
      <c r="GT89"/>
      <c r="GU89"/>
      <c r="GV89"/>
    </row>
    <row r="90" spans="1:204" s="78" customFormat="1" ht="27" customHeight="1">
      <c r="A90" s="279"/>
      <c r="B90" s="279"/>
      <c r="C90" s="280"/>
      <c r="D90" s="146" t="s">
        <v>178</v>
      </c>
      <c r="E90" s="130">
        <v>235939</v>
      </c>
      <c r="F90" s="130">
        <v>0</v>
      </c>
      <c r="G90" s="295">
        <f>F90/E90</f>
        <v>0</v>
      </c>
      <c r="GP90"/>
      <c r="GQ90"/>
      <c r="GR90"/>
      <c r="GS90"/>
      <c r="GT90"/>
      <c r="GU90"/>
      <c r="GV90"/>
    </row>
    <row r="91" spans="1:204" s="78" customFormat="1" ht="27" customHeight="1">
      <c r="A91" s="279"/>
      <c r="B91" s="279"/>
      <c r="C91" s="280"/>
      <c r="D91" s="149" t="s">
        <v>179</v>
      </c>
      <c r="E91" s="301">
        <v>0</v>
      </c>
      <c r="F91" s="301">
        <v>18000</v>
      </c>
      <c r="G91" s="295">
        <v>0</v>
      </c>
      <c r="GP91"/>
      <c r="GQ91"/>
      <c r="GR91"/>
      <c r="GS91"/>
      <c r="GT91"/>
      <c r="GU91"/>
      <c r="GV91"/>
    </row>
    <row r="92" spans="1:204" s="116" customFormat="1" ht="41.25" customHeight="1">
      <c r="A92" s="158">
        <v>700</v>
      </c>
      <c r="B92" s="158"/>
      <c r="C92" s="312"/>
      <c r="D92" s="84" t="s">
        <v>773</v>
      </c>
      <c r="E92" s="89">
        <f>E93</f>
        <v>257795</v>
      </c>
      <c r="F92" s="89">
        <f>F93</f>
        <v>315950</v>
      </c>
      <c r="G92" s="313">
        <f>F92/E92</f>
        <v>1.225586221610194</v>
      </c>
      <c r="GP92"/>
      <c r="GQ92"/>
      <c r="GR92"/>
      <c r="GS92"/>
      <c r="GT92"/>
      <c r="GU92"/>
      <c r="GV92"/>
    </row>
    <row r="93" spans="1:204" s="22" customFormat="1" ht="33.75" customHeight="1">
      <c r="A93" s="213"/>
      <c r="B93" s="302">
        <v>70005</v>
      </c>
      <c r="C93" s="90"/>
      <c r="D93" s="50" t="s">
        <v>774</v>
      </c>
      <c r="E93" s="314">
        <f>SUM(E94:E100)</f>
        <v>257795</v>
      </c>
      <c r="F93" s="314">
        <f>SUM(F94:F100)</f>
        <v>315950</v>
      </c>
      <c r="G93" s="303">
        <f>F93/E93</f>
        <v>1.225586221610194</v>
      </c>
      <c r="GP93"/>
      <c r="GQ93"/>
      <c r="GR93"/>
      <c r="GS93"/>
      <c r="GT93"/>
      <c r="GU93"/>
      <c r="GV93"/>
    </row>
    <row r="94" spans="1:204" s="11" customFormat="1" ht="15.75" customHeight="1">
      <c r="A94" s="279"/>
      <c r="B94" s="279"/>
      <c r="C94" s="280">
        <v>4110</v>
      </c>
      <c r="D94" s="146" t="s">
        <v>139</v>
      </c>
      <c r="E94" s="130">
        <v>0</v>
      </c>
      <c r="F94" s="130">
        <v>450</v>
      </c>
      <c r="G94" s="303">
        <v>0</v>
      </c>
      <c r="GP94"/>
      <c r="GQ94"/>
      <c r="GR94"/>
      <c r="GS94"/>
      <c r="GT94"/>
      <c r="GU94"/>
      <c r="GV94"/>
    </row>
    <row r="95" spans="1:204" s="11" customFormat="1" ht="15.75" customHeight="1">
      <c r="A95" s="279"/>
      <c r="B95" s="279"/>
      <c r="C95" s="280">
        <v>4170</v>
      </c>
      <c r="D95" s="146" t="s">
        <v>141</v>
      </c>
      <c r="E95" s="130">
        <v>1707</v>
      </c>
      <c r="F95" s="130">
        <v>5000</v>
      </c>
      <c r="G95" s="303">
        <f aca="true" t="shared" si="4" ref="G95:G136">F95/E95</f>
        <v>2.9291154071470418</v>
      </c>
      <c r="GP95"/>
      <c r="GQ95"/>
      <c r="GR95"/>
      <c r="GS95"/>
      <c r="GT95"/>
      <c r="GU95"/>
      <c r="GV95"/>
    </row>
    <row r="96" spans="1:204" s="11" customFormat="1" ht="16.5" customHeight="1">
      <c r="A96" s="279"/>
      <c r="B96" s="279"/>
      <c r="C96" s="280">
        <v>4300</v>
      </c>
      <c r="D96" s="146" t="s">
        <v>108</v>
      </c>
      <c r="E96" s="130">
        <v>7765</v>
      </c>
      <c r="F96" s="130">
        <v>9800</v>
      </c>
      <c r="G96" s="295">
        <f t="shared" si="4"/>
        <v>1.2620734063103671</v>
      </c>
      <c r="GP96"/>
      <c r="GQ96"/>
      <c r="GR96"/>
      <c r="GS96"/>
      <c r="GT96"/>
      <c r="GU96"/>
      <c r="GV96"/>
    </row>
    <row r="97" spans="1:204" s="11" customFormat="1" ht="16.5" customHeight="1">
      <c r="A97" s="279"/>
      <c r="B97" s="279"/>
      <c r="C97" s="280">
        <v>4430</v>
      </c>
      <c r="D97" s="146" t="s">
        <v>752</v>
      </c>
      <c r="E97" s="130">
        <v>1428</v>
      </c>
      <c r="F97" s="130">
        <v>500</v>
      </c>
      <c r="G97" s="295">
        <f t="shared" si="4"/>
        <v>0.35014005602240894</v>
      </c>
      <c r="GP97"/>
      <c r="GQ97"/>
      <c r="GR97"/>
      <c r="GS97"/>
      <c r="GT97"/>
      <c r="GU97"/>
      <c r="GV97"/>
    </row>
    <row r="98" spans="1:204" s="11" customFormat="1" ht="16.5" customHeight="1">
      <c r="A98" s="279"/>
      <c r="B98" s="279"/>
      <c r="C98" s="280">
        <v>4520</v>
      </c>
      <c r="D98" s="146" t="s">
        <v>180</v>
      </c>
      <c r="E98" s="130">
        <v>109</v>
      </c>
      <c r="F98" s="130">
        <v>200</v>
      </c>
      <c r="G98" s="295">
        <f t="shared" si="4"/>
        <v>1.834862385321101</v>
      </c>
      <c r="GP98"/>
      <c r="GQ98"/>
      <c r="GR98"/>
      <c r="GS98"/>
      <c r="GT98"/>
      <c r="GU98"/>
      <c r="GV98"/>
    </row>
    <row r="99" spans="1:204" s="11" customFormat="1" ht="15.75" customHeight="1">
      <c r="A99" s="279"/>
      <c r="B99" s="279"/>
      <c r="C99" s="280">
        <v>4530</v>
      </c>
      <c r="D99" s="146" t="s">
        <v>181</v>
      </c>
      <c r="E99" s="130">
        <v>243361</v>
      </c>
      <c r="F99" s="130">
        <v>150000</v>
      </c>
      <c r="G99" s="295">
        <f t="shared" si="4"/>
        <v>0.6163682759357497</v>
      </c>
      <c r="GP99"/>
      <c r="GQ99"/>
      <c r="GR99"/>
      <c r="GS99"/>
      <c r="GT99"/>
      <c r="GU99"/>
      <c r="GV99"/>
    </row>
    <row r="100" spans="1:204" s="98" customFormat="1" ht="26.25" customHeight="1">
      <c r="A100" s="218"/>
      <c r="B100" s="218"/>
      <c r="C100" s="219">
        <v>6050</v>
      </c>
      <c r="D100" s="93" t="s">
        <v>182</v>
      </c>
      <c r="E100" s="94">
        <v>3425</v>
      </c>
      <c r="F100" s="94">
        <v>150000</v>
      </c>
      <c r="G100" s="304">
        <f t="shared" si="4"/>
        <v>43.7956204379562</v>
      </c>
      <c r="GP100"/>
      <c r="GQ100"/>
      <c r="GR100"/>
      <c r="GS100"/>
      <c r="GT100"/>
      <c r="GU100"/>
      <c r="GV100"/>
    </row>
    <row r="101" spans="1:204" s="116" customFormat="1" ht="41.25" customHeight="1">
      <c r="A101" s="158">
        <v>710</v>
      </c>
      <c r="B101" s="158"/>
      <c r="C101" s="312"/>
      <c r="D101" s="84" t="s">
        <v>183</v>
      </c>
      <c r="E101" s="89">
        <f>E102+E107</f>
        <v>220776</v>
      </c>
      <c r="F101" s="89">
        <f>F102+F107</f>
        <v>372500</v>
      </c>
      <c r="G101" s="313">
        <f t="shared" si="4"/>
        <v>1.6872304960684132</v>
      </c>
      <c r="GP101"/>
      <c r="GQ101"/>
      <c r="GR101"/>
      <c r="GS101"/>
      <c r="GT101"/>
      <c r="GU101"/>
      <c r="GV101"/>
    </row>
    <row r="102" spans="1:204" s="22" customFormat="1" ht="33.75" customHeight="1">
      <c r="A102" s="213"/>
      <c r="B102" s="302">
        <v>71004</v>
      </c>
      <c r="C102" s="90"/>
      <c r="D102" s="50" t="s">
        <v>184</v>
      </c>
      <c r="E102" s="314">
        <f>E103</f>
        <v>199355</v>
      </c>
      <c r="F102" s="314">
        <f>F103</f>
        <v>337000</v>
      </c>
      <c r="G102" s="303">
        <f t="shared" si="4"/>
        <v>1.6904517067542826</v>
      </c>
      <c r="GP102"/>
      <c r="GQ102"/>
      <c r="GR102"/>
      <c r="GS102"/>
      <c r="GT102"/>
      <c r="GU102"/>
      <c r="GV102"/>
    </row>
    <row r="103" spans="1:204" s="11" customFormat="1" ht="16.5" customHeight="1">
      <c r="A103" s="279"/>
      <c r="B103" s="279"/>
      <c r="C103" s="280">
        <v>4300</v>
      </c>
      <c r="D103" s="146" t="s">
        <v>108</v>
      </c>
      <c r="E103" s="314">
        <f>E104+E105+E106</f>
        <v>199355</v>
      </c>
      <c r="F103" s="291">
        <f>F104+F105+F106</f>
        <v>337000</v>
      </c>
      <c r="G103" s="295">
        <f t="shared" si="4"/>
        <v>1.6904517067542826</v>
      </c>
      <c r="GP103"/>
      <c r="GQ103"/>
      <c r="GR103"/>
      <c r="GS103"/>
      <c r="GT103"/>
      <c r="GU103"/>
      <c r="GV103"/>
    </row>
    <row r="104" spans="1:204" s="207" customFormat="1" ht="18.75" customHeight="1">
      <c r="A104" s="288"/>
      <c r="B104" s="288"/>
      <c r="C104" s="289"/>
      <c r="D104" s="290" t="s">
        <v>185</v>
      </c>
      <c r="E104" s="291">
        <v>73860</v>
      </c>
      <c r="F104" s="291">
        <v>205000</v>
      </c>
      <c r="G104" s="292">
        <f t="shared" si="4"/>
        <v>2.775521256431086</v>
      </c>
      <c r="GP104"/>
      <c r="GQ104"/>
      <c r="GR104"/>
      <c r="GS104"/>
      <c r="GT104"/>
      <c r="GU104"/>
      <c r="GV104"/>
    </row>
    <row r="105" spans="1:204" s="286" customFormat="1" ht="24" customHeight="1">
      <c r="A105" s="297"/>
      <c r="B105" s="297"/>
      <c r="C105" s="289"/>
      <c r="D105" s="321" t="s">
        <v>186</v>
      </c>
      <c r="E105" s="299">
        <v>14780</v>
      </c>
      <c r="F105" s="299">
        <v>22000</v>
      </c>
      <c r="G105" s="292">
        <f t="shared" si="4"/>
        <v>1.4884979702300405</v>
      </c>
      <c r="GP105"/>
      <c r="GQ105"/>
      <c r="GR105"/>
      <c r="GS105"/>
      <c r="GT105"/>
      <c r="GU105"/>
      <c r="GV105"/>
    </row>
    <row r="106" spans="1:204" s="286" customFormat="1" ht="18.75" customHeight="1">
      <c r="A106" s="297"/>
      <c r="B106" s="297"/>
      <c r="C106" s="298"/>
      <c r="D106" s="321" t="s">
        <v>187</v>
      </c>
      <c r="E106" s="299">
        <v>110715</v>
      </c>
      <c r="F106" s="299">
        <v>110000</v>
      </c>
      <c r="G106" s="292">
        <f t="shared" si="4"/>
        <v>0.9935419771485345</v>
      </c>
      <c r="GP106"/>
      <c r="GQ106"/>
      <c r="GR106"/>
      <c r="GS106"/>
      <c r="GT106"/>
      <c r="GU106"/>
      <c r="GV106"/>
    </row>
    <row r="107" spans="1:204" s="22" customFormat="1" ht="33.75" customHeight="1">
      <c r="A107" s="213"/>
      <c r="B107" s="302">
        <v>71014</v>
      </c>
      <c r="C107" s="90"/>
      <c r="D107" s="50" t="s">
        <v>188</v>
      </c>
      <c r="E107" s="314">
        <f>SUM(E108:E110)</f>
        <v>21421</v>
      </c>
      <c r="F107" s="314">
        <f>SUM(F108:F110)</f>
        <v>35500</v>
      </c>
      <c r="G107" s="295">
        <f t="shared" si="4"/>
        <v>1.6572522291209562</v>
      </c>
      <c r="GP107"/>
      <c r="GQ107"/>
      <c r="GR107"/>
      <c r="GS107"/>
      <c r="GT107"/>
      <c r="GU107"/>
      <c r="GV107"/>
    </row>
    <row r="108" spans="1:204" s="11" customFormat="1" ht="16.5" customHeight="1">
      <c r="A108" s="279"/>
      <c r="B108" s="279"/>
      <c r="C108" s="280">
        <v>4110</v>
      </c>
      <c r="D108" s="146" t="s">
        <v>139</v>
      </c>
      <c r="E108" s="130">
        <v>0</v>
      </c>
      <c r="F108" s="130">
        <v>500</v>
      </c>
      <c r="G108" s="295" t="e">
        <f t="shared" si="4"/>
        <v>#DIV/0!</v>
      </c>
      <c r="GP108"/>
      <c r="GQ108"/>
      <c r="GR108"/>
      <c r="GS108"/>
      <c r="GT108"/>
      <c r="GU108"/>
      <c r="GV108"/>
    </row>
    <row r="109" spans="1:204" s="11" customFormat="1" ht="16.5" customHeight="1">
      <c r="A109" s="279"/>
      <c r="B109" s="279"/>
      <c r="C109" s="280">
        <v>4170</v>
      </c>
      <c r="D109" s="146" t="s">
        <v>141</v>
      </c>
      <c r="E109" s="130">
        <v>4920</v>
      </c>
      <c r="F109" s="130">
        <v>5000</v>
      </c>
      <c r="G109" s="295">
        <f t="shared" si="4"/>
        <v>1.016260162601626</v>
      </c>
      <c r="GP109"/>
      <c r="GQ109"/>
      <c r="GR109"/>
      <c r="GS109"/>
      <c r="GT109"/>
      <c r="GU109"/>
      <c r="GV109"/>
    </row>
    <row r="110" spans="1:204" s="78" customFormat="1" ht="16.5" customHeight="1">
      <c r="A110" s="118"/>
      <c r="B110" s="118"/>
      <c r="C110" s="215">
        <v>4300</v>
      </c>
      <c r="D110" s="152" t="s">
        <v>108</v>
      </c>
      <c r="E110" s="120">
        <v>16501</v>
      </c>
      <c r="F110" s="120">
        <v>30000</v>
      </c>
      <c r="G110" s="304">
        <f t="shared" si="4"/>
        <v>1.8180716320223016</v>
      </c>
      <c r="GP110"/>
      <c r="GQ110"/>
      <c r="GR110"/>
      <c r="GS110"/>
      <c r="GT110"/>
      <c r="GU110"/>
      <c r="GV110"/>
    </row>
    <row r="111" spans="1:204" s="101" customFormat="1" ht="41.25" customHeight="1">
      <c r="A111" s="276">
        <v>750</v>
      </c>
      <c r="B111" s="276"/>
      <c r="C111" s="99"/>
      <c r="D111" s="100" t="s">
        <v>785</v>
      </c>
      <c r="E111" s="54">
        <f>E112+E130+E141+E175</f>
        <v>2482886</v>
      </c>
      <c r="F111" s="54">
        <f>F112+F130+F141+F175</f>
        <v>3198346</v>
      </c>
      <c r="G111" s="277">
        <f t="shared" si="4"/>
        <v>1.28815660485419</v>
      </c>
      <c r="GP111"/>
      <c r="GQ111"/>
      <c r="GR111"/>
      <c r="GS111"/>
      <c r="GT111"/>
      <c r="GU111"/>
      <c r="GV111"/>
    </row>
    <row r="112" spans="1:204" s="22" customFormat="1" ht="18" customHeight="1">
      <c r="A112" s="213"/>
      <c r="B112" s="302">
        <v>75011</v>
      </c>
      <c r="C112" s="90"/>
      <c r="D112" s="50" t="s">
        <v>786</v>
      </c>
      <c r="E112" s="314">
        <f>E113+E119</f>
        <v>110746</v>
      </c>
      <c r="F112" s="314">
        <f>F124</f>
        <v>117886</v>
      </c>
      <c r="G112" s="303">
        <f t="shared" si="4"/>
        <v>1.064471854513933</v>
      </c>
      <c r="GP112"/>
      <c r="GQ112"/>
      <c r="GR112"/>
      <c r="GS112"/>
      <c r="GT112"/>
      <c r="GU112"/>
      <c r="GV112"/>
    </row>
    <row r="113" spans="1:204" s="286" customFormat="1" ht="15" hidden="1" outlineLevel="1">
      <c r="A113" s="281"/>
      <c r="B113" s="281"/>
      <c r="C113" s="282"/>
      <c r="D113" s="322" t="s">
        <v>189</v>
      </c>
      <c r="E113" s="204">
        <f>SUM(E114:E118)</f>
        <v>72740</v>
      </c>
      <c r="F113" s="204">
        <f>SUM(F114:F118)</f>
        <v>72886</v>
      </c>
      <c r="G113" s="323">
        <f t="shared" si="4"/>
        <v>1.002007148748969</v>
      </c>
      <c r="GP113"/>
      <c r="GQ113"/>
      <c r="GR113"/>
      <c r="GS113"/>
      <c r="GT113"/>
      <c r="GU113"/>
      <c r="GV113"/>
    </row>
    <row r="114" spans="1:204" s="286" customFormat="1" ht="12.75" customHeight="1" hidden="1" outlineLevel="1">
      <c r="A114" s="297"/>
      <c r="B114" s="297"/>
      <c r="C114" s="324">
        <v>4010</v>
      </c>
      <c r="D114" s="321" t="s">
        <v>190</v>
      </c>
      <c r="E114" s="299">
        <v>60000</v>
      </c>
      <c r="F114" s="299">
        <v>60000</v>
      </c>
      <c r="G114" s="323">
        <f t="shared" si="4"/>
        <v>1</v>
      </c>
      <c r="GP114"/>
      <c r="GQ114"/>
      <c r="GR114"/>
      <c r="GS114"/>
      <c r="GT114"/>
      <c r="GU114"/>
      <c r="GV114"/>
    </row>
    <row r="115" spans="1:204" s="207" customFormat="1" ht="12.75" customHeight="1" hidden="1" outlineLevel="1">
      <c r="A115" s="288"/>
      <c r="B115" s="288"/>
      <c r="C115" s="289">
        <v>4040</v>
      </c>
      <c r="D115" s="290" t="s">
        <v>191</v>
      </c>
      <c r="E115" s="291">
        <v>5300</v>
      </c>
      <c r="F115" s="291">
        <v>5300</v>
      </c>
      <c r="G115" s="323">
        <f t="shared" si="4"/>
        <v>1</v>
      </c>
      <c r="GP115"/>
      <c r="GQ115"/>
      <c r="GR115"/>
      <c r="GS115"/>
      <c r="GT115"/>
      <c r="GU115"/>
      <c r="GV115"/>
    </row>
    <row r="116" spans="1:204" s="207" customFormat="1" ht="12.75" customHeight="1" hidden="1" outlineLevel="1">
      <c r="A116" s="288"/>
      <c r="B116" s="288"/>
      <c r="C116" s="289">
        <v>4110</v>
      </c>
      <c r="D116" s="290" t="s">
        <v>192</v>
      </c>
      <c r="E116" s="291">
        <v>5640</v>
      </c>
      <c r="F116" s="291">
        <v>5600</v>
      </c>
      <c r="G116" s="323">
        <f t="shared" si="4"/>
        <v>0.9929078014184397</v>
      </c>
      <c r="GP116"/>
      <c r="GQ116"/>
      <c r="GR116"/>
      <c r="GS116"/>
      <c r="GT116"/>
      <c r="GU116"/>
      <c r="GV116"/>
    </row>
    <row r="117" spans="1:204" s="207" customFormat="1" ht="12.75" customHeight="1" hidden="1" outlineLevel="1">
      <c r="A117" s="288"/>
      <c r="B117" s="288"/>
      <c r="C117" s="289">
        <v>4120</v>
      </c>
      <c r="D117" s="290" t="s">
        <v>140</v>
      </c>
      <c r="E117" s="291">
        <v>600</v>
      </c>
      <c r="F117" s="291">
        <v>786</v>
      </c>
      <c r="G117" s="323">
        <f t="shared" si="4"/>
        <v>1.31</v>
      </c>
      <c r="GP117"/>
      <c r="GQ117"/>
      <c r="GR117"/>
      <c r="GS117"/>
      <c r="GT117"/>
      <c r="GU117"/>
      <c r="GV117"/>
    </row>
    <row r="118" spans="1:204" s="207" customFormat="1" ht="12.75" customHeight="1" hidden="1" outlineLevel="1">
      <c r="A118" s="288"/>
      <c r="B118" s="288"/>
      <c r="C118" s="289">
        <v>4440</v>
      </c>
      <c r="D118" s="290" t="s">
        <v>193</v>
      </c>
      <c r="E118" s="291">
        <v>1200</v>
      </c>
      <c r="F118" s="291">
        <v>1200</v>
      </c>
      <c r="G118" s="323">
        <f t="shared" si="4"/>
        <v>1</v>
      </c>
      <c r="GP118"/>
      <c r="GQ118"/>
      <c r="GR118"/>
      <c r="GS118"/>
      <c r="GT118"/>
      <c r="GU118"/>
      <c r="GV118"/>
    </row>
    <row r="119" spans="1:204" s="325" customFormat="1" ht="15" hidden="1" outlineLevel="1">
      <c r="A119" s="281"/>
      <c r="B119" s="281"/>
      <c r="C119" s="282"/>
      <c r="D119" s="322" t="s">
        <v>194</v>
      </c>
      <c r="E119" s="204">
        <f>SUM(E120:E123)</f>
        <v>38006</v>
      </c>
      <c r="F119" s="204">
        <f>SUM(F120:F123)</f>
        <v>45000</v>
      </c>
      <c r="G119" s="323">
        <f t="shared" si="4"/>
        <v>1.1840235752249644</v>
      </c>
      <c r="GP119"/>
      <c r="GQ119"/>
      <c r="GR119"/>
      <c r="GS119"/>
      <c r="GT119"/>
      <c r="GU119"/>
      <c r="GV119"/>
    </row>
    <row r="120" spans="1:204" s="207" customFormat="1" ht="12.75" customHeight="1" hidden="1" outlineLevel="1">
      <c r="A120" s="288"/>
      <c r="B120" s="288"/>
      <c r="C120" s="289">
        <v>4010</v>
      </c>
      <c r="D120" s="290" t="s">
        <v>190</v>
      </c>
      <c r="E120" s="291">
        <v>25056</v>
      </c>
      <c r="F120" s="291">
        <v>30000</v>
      </c>
      <c r="G120" s="323">
        <f t="shared" si="4"/>
        <v>1.1973180076628354</v>
      </c>
      <c r="GP120"/>
      <c r="GQ120"/>
      <c r="GR120"/>
      <c r="GS120"/>
      <c r="GT120"/>
      <c r="GU120"/>
      <c r="GV120"/>
    </row>
    <row r="121" spans="1:204" s="207" customFormat="1" ht="12.75" customHeight="1" hidden="1" outlineLevel="1">
      <c r="A121" s="288"/>
      <c r="B121" s="288"/>
      <c r="C121" s="289">
        <v>4040</v>
      </c>
      <c r="D121" s="290" t="s">
        <v>191</v>
      </c>
      <c r="E121" s="291">
        <v>2707</v>
      </c>
      <c r="F121" s="291">
        <v>2800</v>
      </c>
      <c r="G121" s="323">
        <f t="shared" si="4"/>
        <v>1.0343553749538235</v>
      </c>
      <c r="GP121"/>
      <c r="GQ121"/>
      <c r="GR121"/>
      <c r="GS121"/>
      <c r="GT121"/>
      <c r="GU121"/>
      <c r="GV121"/>
    </row>
    <row r="122" spans="1:204" s="207" customFormat="1" ht="12.75" customHeight="1" hidden="1" outlineLevel="1">
      <c r="A122" s="288"/>
      <c r="B122" s="288"/>
      <c r="C122" s="289">
        <v>4110</v>
      </c>
      <c r="D122" s="290" t="s">
        <v>192</v>
      </c>
      <c r="E122" s="291">
        <v>8794</v>
      </c>
      <c r="F122" s="291">
        <v>10400</v>
      </c>
      <c r="G122" s="323">
        <f t="shared" si="4"/>
        <v>1.1826245167159426</v>
      </c>
      <c r="GP122"/>
      <c r="GQ122"/>
      <c r="GR122"/>
      <c r="GS122"/>
      <c r="GT122"/>
      <c r="GU122"/>
      <c r="GV122"/>
    </row>
    <row r="123" spans="1:204" s="207" customFormat="1" ht="12.75" customHeight="1" hidden="1" outlineLevel="1">
      <c r="A123" s="288"/>
      <c r="B123" s="288"/>
      <c r="C123" s="289">
        <v>4120</v>
      </c>
      <c r="D123" s="290" t="s">
        <v>140</v>
      </c>
      <c r="E123" s="291">
        <v>1449</v>
      </c>
      <c r="F123" s="291">
        <v>1800</v>
      </c>
      <c r="G123" s="323">
        <f t="shared" si="4"/>
        <v>1.2422360248447204</v>
      </c>
      <c r="GP123"/>
      <c r="GQ123"/>
      <c r="GR123"/>
      <c r="GS123"/>
      <c r="GT123"/>
      <c r="GU123"/>
      <c r="GV123"/>
    </row>
    <row r="124" spans="1:204" s="286" customFormat="1" ht="12.75" customHeight="1" hidden="1" outlineLevel="2">
      <c r="A124" s="297"/>
      <c r="B124" s="297"/>
      <c r="C124" s="298"/>
      <c r="D124" s="326" t="s">
        <v>195</v>
      </c>
      <c r="E124" s="327">
        <f>SUM(E125:E129)</f>
        <v>110746</v>
      </c>
      <c r="F124" s="327">
        <f>SUM(F125:F129)</f>
        <v>117886</v>
      </c>
      <c r="G124" s="303">
        <f t="shared" si="4"/>
        <v>1.064471854513933</v>
      </c>
      <c r="GP124"/>
      <c r="GQ124"/>
      <c r="GR124"/>
      <c r="GS124"/>
      <c r="GT124"/>
      <c r="GU124"/>
      <c r="GV124"/>
    </row>
    <row r="125" spans="1:204" s="286" customFormat="1" ht="16.5" customHeight="1" collapsed="1">
      <c r="A125" s="297"/>
      <c r="B125" s="297"/>
      <c r="C125" s="289">
        <v>4010</v>
      </c>
      <c r="D125" s="290" t="s">
        <v>190</v>
      </c>
      <c r="E125" s="299">
        <v>85056</v>
      </c>
      <c r="F125" s="299">
        <f>F114+F120</f>
        <v>90000</v>
      </c>
      <c r="G125" s="303">
        <f t="shared" si="4"/>
        <v>1.0581264108352144</v>
      </c>
      <c r="GP125"/>
      <c r="GQ125"/>
      <c r="GR125"/>
      <c r="GS125"/>
      <c r="GT125"/>
      <c r="GU125"/>
      <c r="GV125"/>
    </row>
    <row r="126" spans="1:204" s="286" customFormat="1" ht="16.5" customHeight="1">
      <c r="A126" s="297"/>
      <c r="B126" s="297"/>
      <c r="C126" s="289">
        <v>4040</v>
      </c>
      <c r="D126" s="290" t="s">
        <v>191</v>
      </c>
      <c r="E126" s="299">
        <v>8007</v>
      </c>
      <c r="F126" s="299">
        <f>F115+F121</f>
        <v>8100</v>
      </c>
      <c r="G126" s="303">
        <f t="shared" si="4"/>
        <v>1.0116148370176097</v>
      </c>
      <c r="GP126"/>
      <c r="GQ126"/>
      <c r="GR126"/>
      <c r="GS126"/>
      <c r="GT126"/>
      <c r="GU126"/>
      <c r="GV126"/>
    </row>
    <row r="127" spans="1:204" s="286" customFormat="1" ht="16.5" customHeight="1">
      <c r="A127" s="297"/>
      <c r="B127" s="297"/>
      <c r="C127" s="289">
        <v>4110</v>
      </c>
      <c r="D127" s="290" t="s">
        <v>192</v>
      </c>
      <c r="E127" s="299">
        <v>14434</v>
      </c>
      <c r="F127" s="299">
        <f>F116+F122</f>
        <v>16000</v>
      </c>
      <c r="G127" s="303">
        <f t="shared" si="4"/>
        <v>1.1084938340030484</v>
      </c>
      <c r="GP127"/>
      <c r="GQ127"/>
      <c r="GR127"/>
      <c r="GS127"/>
      <c r="GT127"/>
      <c r="GU127"/>
      <c r="GV127"/>
    </row>
    <row r="128" spans="1:204" s="286" customFormat="1" ht="16.5" customHeight="1">
      <c r="A128" s="297"/>
      <c r="B128" s="297"/>
      <c r="C128" s="289">
        <v>4120</v>
      </c>
      <c r="D128" s="290" t="s">
        <v>140</v>
      </c>
      <c r="E128" s="299">
        <v>2049</v>
      </c>
      <c r="F128" s="299">
        <f>F117+F123</f>
        <v>2586</v>
      </c>
      <c r="G128" s="303">
        <f t="shared" si="4"/>
        <v>1.2620790629575402</v>
      </c>
      <c r="GP128"/>
      <c r="GQ128"/>
      <c r="GR128"/>
      <c r="GS128"/>
      <c r="GT128"/>
      <c r="GU128"/>
      <c r="GV128"/>
    </row>
    <row r="129" spans="1:204" s="286" customFormat="1" ht="16.5" customHeight="1">
      <c r="A129" s="297"/>
      <c r="B129" s="297"/>
      <c r="C129" s="289">
        <v>4440</v>
      </c>
      <c r="D129" s="290" t="s">
        <v>193</v>
      </c>
      <c r="E129" s="299">
        <f>E118</f>
        <v>1200</v>
      </c>
      <c r="F129" s="299">
        <f>F118</f>
        <v>1200</v>
      </c>
      <c r="G129" s="303">
        <f t="shared" si="4"/>
        <v>1</v>
      </c>
      <c r="GP129"/>
      <c r="GQ129"/>
      <c r="GR129"/>
      <c r="GS129"/>
      <c r="GT129"/>
      <c r="GU129"/>
      <c r="GV129"/>
    </row>
    <row r="130" spans="1:204" s="22" customFormat="1" ht="18" customHeight="1">
      <c r="A130" s="213"/>
      <c r="B130" s="302">
        <v>75022</v>
      </c>
      <c r="C130" s="90"/>
      <c r="D130" s="50" t="s">
        <v>196</v>
      </c>
      <c r="E130" s="314">
        <f>E131+SUM(E134:E140)</f>
        <v>66756</v>
      </c>
      <c r="F130" s="314">
        <f>F131+SUM(F134:F140)</f>
        <v>90100</v>
      </c>
      <c r="G130" s="303">
        <f t="shared" si="4"/>
        <v>1.3496914135059022</v>
      </c>
      <c r="GP130"/>
      <c r="GQ130"/>
      <c r="GR130"/>
      <c r="GS130"/>
      <c r="GT130"/>
      <c r="GU130"/>
      <c r="GV130"/>
    </row>
    <row r="131" spans="1:204" s="11" customFormat="1" ht="24" customHeight="1">
      <c r="A131" s="279"/>
      <c r="B131" s="279"/>
      <c r="C131" s="280">
        <v>3030</v>
      </c>
      <c r="D131" s="146" t="s">
        <v>197</v>
      </c>
      <c r="E131" s="130">
        <f>E132+E133</f>
        <v>61334</v>
      </c>
      <c r="F131" s="130">
        <f>F132+F133</f>
        <v>76000</v>
      </c>
      <c r="G131" s="295">
        <f t="shared" si="4"/>
        <v>1.2391169661199335</v>
      </c>
      <c r="GP131"/>
      <c r="GQ131"/>
      <c r="GR131"/>
      <c r="GS131"/>
      <c r="GT131"/>
      <c r="GU131"/>
      <c r="GV131"/>
    </row>
    <row r="132" spans="1:204" s="11" customFormat="1" ht="12.75" customHeight="1">
      <c r="A132" s="279"/>
      <c r="B132" s="279"/>
      <c r="C132" s="280"/>
      <c r="D132" s="146" t="s">
        <v>198</v>
      </c>
      <c r="E132" s="130">
        <v>2534</v>
      </c>
      <c r="F132" s="130">
        <v>5000</v>
      </c>
      <c r="G132" s="295">
        <f t="shared" si="4"/>
        <v>1.973164956590371</v>
      </c>
      <c r="GP132"/>
      <c r="GQ132"/>
      <c r="GR132"/>
      <c r="GS132"/>
      <c r="GT132"/>
      <c r="GU132"/>
      <c r="GV132"/>
    </row>
    <row r="133" spans="1:204" s="11" customFormat="1" ht="12.75" customHeight="1">
      <c r="A133" s="279"/>
      <c r="B133" s="279"/>
      <c r="C133" s="280"/>
      <c r="D133" s="146" t="s">
        <v>199</v>
      </c>
      <c r="E133" s="130">
        <v>58800</v>
      </c>
      <c r="F133" s="130">
        <v>71000</v>
      </c>
      <c r="G133" s="295">
        <f t="shared" si="4"/>
        <v>1.2074829931972788</v>
      </c>
      <c r="GP133"/>
      <c r="GQ133"/>
      <c r="GR133"/>
      <c r="GS133"/>
      <c r="GT133"/>
      <c r="GU133"/>
      <c r="GV133"/>
    </row>
    <row r="134" spans="1:204" s="11" customFormat="1" ht="16.5" customHeight="1">
      <c r="A134" s="279"/>
      <c r="B134" s="279"/>
      <c r="C134" s="280">
        <v>4210</v>
      </c>
      <c r="D134" s="146" t="s">
        <v>159</v>
      </c>
      <c r="E134" s="130">
        <v>4288</v>
      </c>
      <c r="F134" s="130">
        <v>3500</v>
      </c>
      <c r="G134" s="295">
        <f t="shared" si="4"/>
        <v>0.816231343283582</v>
      </c>
      <c r="GP134"/>
      <c r="GQ134"/>
      <c r="GR134"/>
      <c r="GS134"/>
      <c r="GT134"/>
      <c r="GU134"/>
      <c r="GV134"/>
    </row>
    <row r="135" spans="1:204" s="11" customFormat="1" ht="16.5" customHeight="1">
      <c r="A135" s="279"/>
      <c r="B135" s="279"/>
      <c r="C135" s="280">
        <v>4300</v>
      </c>
      <c r="D135" s="146" t="s">
        <v>108</v>
      </c>
      <c r="E135" s="130">
        <v>867</v>
      </c>
      <c r="F135" s="130">
        <v>3000</v>
      </c>
      <c r="G135" s="295">
        <f t="shared" si="4"/>
        <v>3.4602076124567476</v>
      </c>
      <c r="GP135"/>
      <c r="GQ135"/>
      <c r="GR135"/>
      <c r="GS135"/>
      <c r="GT135"/>
      <c r="GU135"/>
      <c r="GV135"/>
    </row>
    <row r="136" spans="1:204" s="11" customFormat="1" ht="16.5" customHeight="1">
      <c r="A136" s="279"/>
      <c r="B136" s="279"/>
      <c r="C136" s="280">
        <v>4410</v>
      </c>
      <c r="D136" s="146" t="s">
        <v>147</v>
      </c>
      <c r="E136" s="130">
        <v>267</v>
      </c>
      <c r="F136" s="130">
        <v>2000</v>
      </c>
      <c r="G136" s="295">
        <f t="shared" si="4"/>
        <v>7.49063670411985</v>
      </c>
      <c r="GP136"/>
      <c r="GQ136"/>
      <c r="GR136"/>
      <c r="GS136"/>
      <c r="GT136"/>
      <c r="GU136"/>
      <c r="GV136"/>
    </row>
    <row r="137" spans="1:204" s="11" customFormat="1" ht="18" customHeight="1">
      <c r="A137" s="279"/>
      <c r="B137" s="279"/>
      <c r="C137" s="280">
        <v>4420</v>
      </c>
      <c r="D137" s="146" t="s">
        <v>200</v>
      </c>
      <c r="E137" s="130">
        <v>0</v>
      </c>
      <c r="F137" s="130">
        <v>2500</v>
      </c>
      <c r="G137" s="295">
        <v>0</v>
      </c>
      <c r="GP137"/>
      <c r="GQ137"/>
      <c r="GR137"/>
      <c r="GS137"/>
      <c r="GT137"/>
      <c r="GU137"/>
      <c r="GV137"/>
    </row>
    <row r="138" spans="1:204" s="11" customFormat="1" ht="18" customHeight="1">
      <c r="A138" s="279"/>
      <c r="B138" s="279"/>
      <c r="C138" s="280">
        <v>4700</v>
      </c>
      <c r="D138" s="149" t="s">
        <v>201</v>
      </c>
      <c r="E138" s="130">
        <v>0</v>
      </c>
      <c r="F138" s="301">
        <v>1600</v>
      </c>
      <c r="G138" s="295">
        <v>0</v>
      </c>
      <c r="GP138"/>
      <c r="GQ138"/>
      <c r="GR138"/>
      <c r="GS138"/>
      <c r="GT138"/>
      <c r="GU138"/>
      <c r="GV138"/>
    </row>
    <row r="139" spans="1:204" s="11" customFormat="1" ht="19.5" customHeight="1">
      <c r="A139" s="279"/>
      <c r="B139" s="279"/>
      <c r="C139" s="280">
        <v>4740</v>
      </c>
      <c r="D139" s="146" t="s">
        <v>202</v>
      </c>
      <c r="E139" s="130"/>
      <c r="F139" s="130">
        <v>1000</v>
      </c>
      <c r="G139" s="295">
        <v>0</v>
      </c>
      <c r="GP139"/>
      <c r="GQ139"/>
      <c r="GR139"/>
      <c r="GS139"/>
      <c r="GT139"/>
      <c r="GU139"/>
      <c r="GV139"/>
    </row>
    <row r="140" spans="1:204" s="22" customFormat="1" ht="14.25" customHeight="1">
      <c r="A140" s="213"/>
      <c r="B140" s="213"/>
      <c r="C140" s="293">
        <v>4750</v>
      </c>
      <c r="D140" s="68" t="s">
        <v>203</v>
      </c>
      <c r="E140" s="137">
        <v>0</v>
      </c>
      <c r="F140" s="137">
        <v>500</v>
      </c>
      <c r="G140" s="303">
        <v>0</v>
      </c>
      <c r="GP140"/>
      <c r="GQ140"/>
      <c r="GR140"/>
      <c r="GS140"/>
      <c r="GT140"/>
      <c r="GU140"/>
      <c r="GV140"/>
    </row>
    <row r="141" spans="1:204" s="22" customFormat="1" ht="18" customHeight="1">
      <c r="A141" s="213"/>
      <c r="B141" s="302">
        <v>75023</v>
      </c>
      <c r="C141" s="90"/>
      <c r="D141" s="50" t="s">
        <v>204</v>
      </c>
      <c r="E141" s="314">
        <f>SUM(E142:E174)</f>
        <v>2246330</v>
      </c>
      <c r="F141" s="314">
        <f>SUM(F142:F174)</f>
        <v>2886500</v>
      </c>
      <c r="G141" s="303">
        <f aca="true" t="shared" si="5" ref="G141:G150">F141/E141</f>
        <v>1.28498484194219</v>
      </c>
      <c r="GP141"/>
      <c r="GQ141"/>
      <c r="GR141"/>
      <c r="GS141"/>
      <c r="GT141"/>
      <c r="GU141"/>
      <c r="GV141"/>
    </row>
    <row r="142" spans="1:204" s="207" customFormat="1" ht="25.5" customHeight="1">
      <c r="A142" s="288"/>
      <c r="B142" s="288"/>
      <c r="C142" s="289">
        <v>3020</v>
      </c>
      <c r="D142" s="290" t="s">
        <v>205</v>
      </c>
      <c r="E142" s="291">
        <v>2341</v>
      </c>
      <c r="F142" s="291">
        <v>2500</v>
      </c>
      <c r="G142" s="292">
        <f t="shared" si="5"/>
        <v>1.0679196924391285</v>
      </c>
      <c r="GP142"/>
      <c r="GQ142"/>
      <c r="GR142"/>
      <c r="GS142"/>
      <c r="GT142"/>
      <c r="GU142"/>
      <c r="GV142"/>
    </row>
    <row r="143" spans="1:204" s="11" customFormat="1" ht="16.5" customHeight="1">
      <c r="A143" s="279"/>
      <c r="B143" s="279"/>
      <c r="C143" s="280">
        <v>4010</v>
      </c>
      <c r="D143" s="146" t="s">
        <v>190</v>
      </c>
      <c r="E143" s="130">
        <v>1373338</v>
      </c>
      <c r="F143" s="130">
        <v>1585000</v>
      </c>
      <c r="G143" s="295">
        <f t="shared" si="5"/>
        <v>1.154122291817455</v>
      </c>
      <c r="GP143"/>
      <c r="GQ143"/>
      <c r="GR143"/>
      <c r="GS143"/>
      <c r="GT143"/>
      <c r="GU143"/>
      <c r="GV143"/>
    </row>
    <row r="144" spans="1:204" s="11" customFormat="1" ht="16.5" customHeight="1">
      <c r="A144" s="279"/>
      <c r="B144" s="279"/>
      <c r="C144" s="280">
        <v>4040</v>
      </c>
      <c r="D144" s="146" t="s">
        <v>191</v>
      </c>
      <c r="E144" s="130">
        <v>107810</v>
      </c>
      <c r="F144" s="130">
        <v>168000</v>
      </c>
      <c r="G144" s="295">
        <f t="shared" si="5"/>
        <v>1.5582970039884982</v>
      </c>
      <c r="GP144"/>
      <c r="GQ144"/>
      <c r="GR144"/>
      <c r="GS144"/>
      <c r="GT144"/>
      <c r="GU144"/>
      <c r="GV144"/>
    </row>
    <row r="145" spans="1:204" s="11" customFormat="1" ht="16.5" customHeight="1">
      <c r="A145" s="279"/>
      <c r="B145" s="279"/>
      <c r="C145" s="280">
        <v>4110</v>
      </c>
      <c r="D145" s="146" t="s">
        <v>192</v>
      </c>
      <c r="E145" s="130">
        <v>231211</v>
      </c>
      <c r="F145" s="130">
        <v>315000</v>
      </c>
      <c r="G145" s="295">
        <f t="shared" si="5"/>
        <v>1.3623919277197019</v>
      </c>
      <c r="GP145"/>
      <c r="GQ145"/>
      <c r="GR145"/>
      <c r="GS145"/>
      <c r="GT145"/>
      <c r="GU145"/>
      <c r="GV145"/>
    </row>
    <row r="146" spans="1:204" s="11" customFormat="1" ht="16.5" customHeight="1">
      <c r="A146" s="279"/>
      <c r="B146" s="279"/>
      <c r="C146" s="280">
        <v>4120</v>
      </c>
      <c r="D146" s="146" t="s">
        <v>140</v>
      </c>
      <c r="E146" s="130">
        <v>35317</v>
      </c>
      <c r="F146" s="130">
        <v>57000</v>
      </c>
      <c r="G146" s="295">
        <f t="shared" si="5"/>
        <v>1.613953620069655</v>
      </c>
      <c r="GP146"/>
      <c r="GQ146"/>
      <c r="GR146"/>
      <c r="GS146"/>
      <c r="GT146"/>
      <c r="GU146"/>
      <c r="GV146"/>
    </row>
    <row r="147" spans="1:204" s="11" customFormat="1" ht="16.5" customHeight="1">
      <c r="A147" s="279"/>
      <c r="B147" s="279" t="s">
        <v>206</v>
      </c>
      <c r="C147" s="280">
        <v>4140</v>
      </c>
      <c r="D147" s="146" t="s">
        <v>207</v>
      </c>
      <c r="E147" s="130">
        <v>1787</v>
      </c>
      <c r="F147" s="130">
        <v>2200</v>
      </c>
      <c r="G147" s="295">
        <f t="shared" si="5"/>
        <v>1.2311135982092893</v>
      </c>
      <c r="GP147"/>
      <c r="GQ147"/>
      <c r="GR147"/>
      <c r="GS147"/>
      <c r="GT147"/>
      <c r="GU147"/>
      <c r="GV147"/>
    </row>
    <row r="148" spans="1:204" s="11" customFormat="1" ht="16.5" customHeight="1">
      <c r="A148" s="279"/>
      <c r="B148" s="279"/>
      <c r="C148" s="280">
        <v>4170</v>
      </c>
      <c r="D148" s="146" t="s">
        <v>141</v>
      </c>
      <c r="E148" s="130">
        <v>22138</v>
      </c>
      <c r="F148" s="130">
        <v>30000</v>
      </c>
      <c r="G148" s="295">
        <f t="shared" si="5"/>
        <v>1.3551359653085193</v>
      </c>
      <c r="GP148"/>
      <c r="GQ148"/>
      <c r="GR148"/>
      <c r="GS148"/>
      <c r="GT148"/>
      <c r="GU148"/>
      <c r="GV148"/>
    </row>
    <row r="149" spans="1:204" s="11" customFormat="1" ht="12.75" customHeight="1" hidden="1" outlineLevel="1">
      <c r="A149" s="279"/>
      <c r="B149" s="279"/>
      <c r="C149" s="280">
        <v>4178</v>
      </c>
      <c r="D149" s="146" t="s">
        <v>208</v>
      </c>
      <c r="E149" s="130">
        <v>6270</v>
      </c>
      <c r="F149" s="130">
        <v>0</v>
      </c>
      <c r="G149" s="295">
        <f t="shared" si="5"/>
        <v>0</v>
      </c>
      <c r="GP149"/>
      <c r="GQ149"/>
      <c r="GR149"/>
      <c r="GS149"/>
      <c r="GT149"/>
      <c r="GU149"/>
      <c r="GV149"/>
    </row>
    <row r="150" spans="1:204" s="11" customFormat="1" ht="16.5" customHeight="1" collapsed="1">
      <c r="A150" s="279"/>
      <c r="B150" s="279"/>
      <c r="C150" s="280">
        <v>4210</v>
      </c>
      <c r="D150" s="146" t="s">
        <v>159</v>
      </c>
      <c r="E150" s="130">
        <v>58696</v>
      </c>
      <c r="F150" s="130">
        <v>55000</v>
      </c>
      <c r="G150" s="295">
        <f t="shared" si="5"/>
        <v>0.9370314842578711</v>
      </c>
      <c r="GP150"/>
      <c r="GQ150"/>
      <c r="GR150"/>
      <c r="GS150"/>
      <c r="GT150"/>
      <c r="GU150"/>
      <c r="GV150"/>
    </row>
    <row r="151" spans="1:204" s="11" customFormat="1" ht="12.75" customHeight="1" hidden="1" outlineLevel="1">
      <c r="A151" s="279"/>
      <c r="B151" s="279"/>
      <c r="C151" s="280">
        <v>4218</v>
      </c>
      <c r="D151" s="146" t="s">
        <v>209</v>
      </c>
      <c r="E151" s="130">
        <v>3363</v>
      </c>
      <c r="F151" s="130">
        <v>0</v>
      </c>
      <c r="G151" s="295">
        <f aca="true" t="shared" si="6" ref="G151:G156">F151/E151</f>
        <v>0</v>
      </c>
      <c r="GP151"/>
      <c r="GQ151"/>
      <c r="GR151"/>
      <c r="GS151"/>
      <c r="GT151"/>
      <c r="GU151"/>
      <c r="GV151"/>
    </row>
    <row r="152" spans="1:204" s="11" customFormat="1" ht="16.5" customHeight="1" collapsed="1">
      <c r="A152" s="279"/>
      <c r="B152" s="279"/>
      <c r="C152" s="280">
        <v>4260</v>
      </c>
      <c r="D152" s="146" t="s">
        <v>210</v>
      </c>
      <c r="E152" s="130">
        <v>33236</v>
      </c>
      <c r="F152" s="130">
        <v>42000</v>
      </c>
      <c r="G152" s="295">
        <f t="shared" si="6"/>
        <v>1.2636899747262005</v>
      </c>
      <c r="GP152"/>
      <c r="GQ152"/>
      <c r="GR152"/>
      <c r="GS152"/>
      <c r="GT152"/>
      <c r="GU152"/>
      <c r="GV152"/>
    </row>
    <row r="153" spans="1:204" s="11" customFormat="1" ht="16.5" customHeight="1">
      <c r="A153" s="279"/>
      <c r="B153" s="279"/>
      <c r="C153" s="280">
        <v>4270</v>
      </c>
      <c r="D153" s="146" t="s">
        <v>146</v>
      </c>
      <c r="E153" s="130">
        <v>2883</v>
      </c>
      <c r="F153" s="130">
        <v>15300</v>
      </c>
      <c r="G153" s="295">
        <f t="shared" si="6"/>
        <v>5.306971904266389</v>
      </c>
      <c r="GP153"/>
      <c r="GQ153"/>
      <c r="GR153"/>
      <c r="GS153"/>
      <c r="GT153"/>
      <c r="GU153"/>
      <c r="GV153"/>
    </row>
    <row r="154" spans="1:204" s="11" customFormat="1" ht="16.5" customHeight="1">
      <c r="A154" s="279"/>
      <c r="B154" s="279"/>
      <c r="C154" s="280">
        <v>4280</v>
      </c>
      <c r="D154" s="146" t="s">
        <v>211</v>
      </c>
      <c r="E154" s="130">
        <v>440</v>
      </c>
      <c r="F154" s="130">
        <v>1500</v>
      </c>
      <c r="G154" s="295">
        <f t="shared" si="6"/>
        <v>3.409090909090909</v>
      </c>
      <c r="GP154"/>
      <c r="GQ154"/>
      <c r="GR154"/>
      <c r="GS154"/>
      <c r="GT154"/>
      <c r="GU154"/>
      <c r="GV154"/>
    </row>
    <row r="155" spans="1:204" s="11" customFormat="1" ht="16.5" customHeight="1">
      <c r="A155" s="279"/>
      <c r="B155" s="279"/>
      <c r="C155" s="280">
        <v>4300</v>
      </c>
      <c r="D155" s="146" t="s">
        <v>108</v>
      </c>
      <c r="E155" s="130">
        <v>225282</v>
      </c>
      <c r="F155" s="301">
        <v>52000</v>
      </c>
      <c r="G155" s="295">
        <f t="shared" si="6"/>
        <v>0.23082181443701671</v>
      </c>
      <c r="GP155"/>
      <c r="GQ155"/>
      <c r="GR155"/>
      <c r="GS155"/>
      <c r="GT155"/>
      <c r="GU155"/>
      <c r="GV155"/>
    </row>
    <row r="156" spans="1:204" s="11" customFormat="1" ht="16.5" customHeight="1">
      <c r="A156" s="279"/>
      <c r="B156" s="279"/>
      <c r="C156" s="280">
        <v>4350</v>
      </c>
      <c r="D156" s="146" t="s">
        <v>212</v>
      </c>
      <c r="E156" s="130">
        <v>3773</v>
      </c>
      <c r="F156" s="130">
        <v>4500</v>
      </c>
      <c r="G156" s="295">
        <f t="shared" si="6"/>
        <v>1.192684866154254</v>
      </c>
      <c r="GP156"/>
      <c r="GQ156"/>
      <c r="GR156"/>
      <c r="GS156"/>
      <c r="GT156"/>
      <c r="GU156"/>
      <c r="GV156"/>
    </row>
    <row r="157" spans="1:204" s="11" customFormat="1" ht="16.5" customHeight="1">
      <c r="A157" s="279"/>
      <c r="B157" s="279"/>
      <c r="C157" s="280">
        <v>4360</v>
      </c>
      <c r="D157" s="146" t="s">
        <v>213</v>
      </c>
      <c r="E157" s="130">
        <v>0</v>
      </c>
      <c r="F157" s="130">
        <v>12000</v>
      </c>
      <c r="G157" s="295">
        <v>0</v>
      </c>
      <c r="GP157"/>
      <c r="GQ157"/>
      <c r="GR157"/>
      <c r="GS157"/>
      <c r="GT157"/>
      <c r="GU157"/>
      <c r="GV157"/>
    </row>
    <row r="158" spans="1:204" s="11" customFormat="1" ht="16.5" customHeight="1">
      <c r="A158" s="279"/>
      <c r="B158" s="279"/>
      <c r="C158" s="280">
        <v>4370</v>
      </c>
      <c r="D158" s="146" t="s">
        <v>214</v>
      </c>
      <c r="E158" s="130">
        <v>0</v>
      </c>
      <c r="F158" s="130">
        <v>12000</v>
      </c>
      <c r="G158" s="295">
        <v>0</v>
      </c>
      <c r="GP158"/>
      <c r="GQ158"/>
      <c r="GR158"/>
      <c r="GS158"/>
      <c r="GT158"/>
      <c r="GU158"/>
      <c r="GV158"/>
    </row>
    <row r="159" spans="1:204" s="11" customFormat="1" ht="16.5" customHeight="1">
      <c r="A159" s="279"/>
      <c r="B159" s="279"/>
      <c r="C159" s="280">
        <v>4418</v>
      </c>
      <c r="D159" s="146" t="s">
        <v>215</v>
      </c>
      <c r="E159" s="130">
        <v>2597</v>
      </c>
      <c r="F159" s="130">
        <v>0</v>
      </c>
      <c r="G159" s="295">
        <f aca="true" t="shared" si="7" ref="G159:G164">F159/E159</f>
        <v>0</v>
      </c>
      <c r="GP159"/>
      <c r="GQ159"/>
      <c r="GR159"/>
      <c r="GS159"/>
      <c r="GT159"/>
      <c r="GU159"/>
      <c r="GV159"/>
    </row>
    <row r="160" spans="1:204" s="11" customFormat="1" ht="16.5" customHeight="1">
      <c r="A160" s="279"/>
      <c r="B160" s="279"/>
      <c r="C160" s="280">
        <v>4410</v>
      </c>
      <c r="D160" s="146" t="s">
        <v>147</v>
      </c>
      <c r="E160" s="130">
        <v>68734</v>
      </c>
      <c r="F160" s="130">
        <v>69000</v>
      </c>
      <c r="G160" s="295">
        <f t="shared" si="7"/>
        <v>1.0038699915616724</v>
      </c>
      <c r="GP160"/>
      <c r="GQ160"/>
      <c r="GR160"/>
      <c r="GS160"/>
      <c r="GT160"/>
      <c r="GU160"/>
      <c r="GV160"/>
    </row>
    <row r="161" spans="1:204" s="11" customFormat="1" ht="16.5" customHeight="1">
      <c r="A161" s="279"/>
      <c r="B161" s="279"/>
      <c r="C161" s="280">
        <v>4428</v>
      </c>
      <c r="D161" s="146" t="s">
        <v>216</v>
      </c>
      <c r="E161" s="130">
        <v>1770</v>
      </c>
      <c r="F161" s="130">
        <v>0</v>
      </c>
      <c r="G161" s="295">
        <f t="shared" si="7"/>
        <v>0</v>
      </c>
      <c r="GP161"/>
      <c r="GQ161"/>
      <c r="GR161"/>
      <c r="GS161"/>
      <c r="GT161"/>
      <c r="GU161"/>
      <c r="GV161"/>
    </row>
    <row r="162" spans="1:204" s="11" customFormat="1" ht="16.5" customHeight="1">
      <c r="A162" s="279"/>
      <c r="B162" s="279"/>
      <c r="C162" s="280">
        <v>4430</v>
      </c>
      <c r="D162" s="146" t="s">
        <v>752</v>
      </c>
      <c r="E162" s="130">
        <v>5640</v>
      </c>
      <c r="F162" s="130">
        <v>7500</v>
      </c>
      <c r="G162" s="295">
        <f t="shared" si="7"/>
        <v>1.3297872340425532</v>
      </c>
      <c r="GP162"/>
      <c r="GQ162"/>
      <c r="GR162"/>
      <c r="GS162"/>
      <c r="GT162"/>
      <c r="GU162"/>
      <c r="GV162"/>
    </row>
    <row r="163" spans="1:204" s="11" customFormat="1" ht="16.5" customHeight="1">
      <c r="A163" s="279"/>
      <c r="B163" s="279"/>
      <c r="C163" s="280">
        <v>4440</v>
      </c>
      <c r="D163" s="146" t="s">
        <v>193</v>
      </c>
      <c r="E163" s="130">
        <v>33696</v>
      </c>
      <c r="F163" s="130">
        <v>36000</v>
      </c>
      <c r="G163" s="295">
        <f t="shared" si="7"/>
        <v>1.0683760683760684</v>
      </c>
      <c r="GP163"/>
      <c r="GQ163"/>
      <c r="GR163"/>
      <c r="GS163"/>
      <c r="GT163"/>
      <c r="GU163"/>
      <c r="GV163"/>
    </row>
    <row r="164" spans="1:204" s="11" customFormat="1" ht="16.5" customHeight="1">
      <c r="A164" s="279"/>
      <c r="B164" s="279"/>
      <c r="C164" s="280">
        <v>4580</v>
      </c>
      <c r="D164" s="146" t="s">
        <v>217</v>
      </c>
      <c r="E164" s="130">
        <v>38</v>
      </c>
      <c r="F164" s="130">
        <v>0</v>
      </c>
      <c r="G164" s="295">
        <f t="shared" si="7"/>
        <v>0</v>
      </c>
      <c r="GP164"/>
      <c r="GQ164"/>
      <c r="GR164"/>
      <c r="GS164"/>
      <c r="GT164"/>
      <c r="GU164"/>
      <c r="GV164"/>
    </row>
    <row r="165" spans="1:204" s="11" customFormat="1" ht="16.5" customHeight="1">
      <c r="A165" s="279"/>
      <c r="B165" s="279"/>
      <c r="C165" s="280">
        <v>4700</v>
      </c>
      <c r="D165" s="146" t="s">
        <v>201</v>
      </c>
      <c r="E165" s="130">
        <v>0</v>
      </c>
      <c r="F165" s="130">
        <v>10000</v>
      </c>
      <c r="G165" s="295">
        <v>0</v>
      </c>
      <c r="GP165"/>
      <c r="GQ165"/>
      <c r="GR165"/>
      <c r="GS165"/>
      <c r="GT165"/>
      <c r="GU165"/>
      <c r="GV165"/>
    </row>
    <row r="166" spans="1:204" s="11" customFormat="1" ht="16.5" customHeight="1">
      <c r="A166" s="279"/>
      <c r="B166" s="279"/>
      <c r="C166" s="280">
        <v>4740</v>
      </c>
      <c r="D166" s="146" t="s">
        <v>202</v>
      </c>
      <c r="E166" s="130">
        <v>0</v>
      </c>
      <c r="F166" s="130">
        <v>20000</v>
      </c>
      <c r="G166" s="295">
        <v>0</v>
      </c>
      <c r="GP166"/>
      <c r="GQ166"/>
      <c r="GR166"/>
      <c r="GS166"/>
      <c r="GT166"/>
      <c r="GU166"/>
      <c r="GV166"/>
    </row>
    <row r="167" spans="1:204" s="11" customFormat="1" ht="16.5" customHeight="1">
      <c r="A167" s="279"/>
      <c r="B167" s="279"/>
      <c r="C167" s="280">
        <v>4750</v>
      </c>
      <c r="D167" s="146" t="s">
        <v>218</v>
      </c>
      <c r="E167" s="130">
        <v>0</v>
      </c>
      <c r="F167" s="130">
        <v>5000</v>
      </c>
      <c r="G167" s="295">
        <v>0</v>
      </c>
      <c r="GP167"/>
      <c r="GQ167"/>
      <c r="GR167"/>
      <c r="GS167"/>
      <c r="GT167"/>
      <c r="GU167"/>
      <c r="GV167"/>
    </row>
    <row r="168" spans="1:204" s="22" customFormat="1" ht="45.75" customHeight="1">
      <c r="A168" s="213"/>
      <c r="B168" s="213"/>
      <c r="C168" s="293">
        <v>6059</v>
      </c>
      <c r="D168" s="68" t="s">
        <v>219</v>
      </c>
      <c r="E168" s="137">
        <v>7320</v>
      </c>
      <c r="F168" s="137">
        <v>28000</v>
      </c>
      <c r="G168" s="295">
        <f>F168/E168</f>
        <v>3.8251366120218577</v>
      </c>
      <c r="GP168"/>
      <c r="GQ168"/>
      <c r="GR168"/>
      <c r="GS168"/>
      <c r="GT168"/>
      <c r="GU168"/>
      <c r="GV168"/>
    </row>
    <row r="169" spans="1:204" s="22" customFormat="1" ht="48" customHeight="1">
      <c r="A169" s="213"/>
      <c r="B169" s="213"/>
      <c r="C169" s="293">
        <v>6058</v>
      </c>
      <c r="D169" s="68" t="s">
        <v>220</v>
      </c>
      <c r="E169" s="137">
        <v>0</v>
      </c>
      <c r="F169" s="137">
        <v>52000</v>
      </c>
      <c r="G169" s="295">
        <v>0</v>
      </c>
      <c r="GP169"/>
      <c r="GQ169"/>
      <c r="GR169"/>
      <c r="GS169"/>
      <c r="GT169"/>
      <c r="GU169"/>
      <c r="GV169"/>
    </row>
    <row r="170" spans="1:204" s="22" customFormat="1" ht="24" customHeight="1">
      <c r="A170" s="213"/>
      <c r="B170" s="213"/>
      <c r="C170" s="293">
        <v>6059</v>
      </c>
      <c r="D170" s="68" t="s">
        <v>221</v>
      </c>
      <c r="E170" s="137">
        <v>0</v>
      </c>
      <c r="F170" s="137">
        <v>64000</v>
      </c>
      <c r="G170" s="295">
        <v>0</v>
      </c>
      <c r="GP170"/>
      <c r="GQ170"/>
      <c r="GR170"/>
      <c r="GS170"/>
      <c r="GT170"/>
      <c r="GU170"/>
      <c r="GV170"/>
    </row>
    <row r="171" spans="1:204" s="22" customFormat="1" ht="25.5" customHeight="1">
      <c r="A171" s="213"/>
      <c r="B171" s="213"/>
      <c r="C171" s="293">
        <v>6058</v>
      </c>
      <c r="D171" s="68" t="s">
        <v>221</v>
      </c>
      <c r="E171" s="137">
        <v>0</v>
      </c>
      <c r="F171" s="137">
        <v>106000</v>
      </c>
      <c r="G171" s="295">
        <v>0</v>
      </c>
      <c r="GP171"/>
      <c r="GQ171"/>
      <c r="GR171"/>
      <c r="GS171"/>
      <c r="GT171"/>
      <c r="GU171"/>
      <c r="GV171"/>
    </row>
    <row r="172" spans="1:204" s="22" customFormat="1" ht="27" customHeight="1">
      <c r="A172" s="213"/>
      <c r="B172" s="213"/>
      <c r="C172" s="293">
        <v>6059</v>
      </c>
      <c r="D172" s="68" t="s">
        <v>222</v>
      </c>
      <c r="E172" s="137">
        <v>0</v>
      </c>
      <c r="F172" s="137">
        <v>45400</v>
      </c>
      <c r="G172" s="295">
        <v>0</v>
      </c>
      <c r="GP172"/>
      <c r="GQ172"/>
      <c r="GR172"/>
      <c r="GS172"/>
      <c r="GT172"/>
      <c r="GU172"/>
      <c r="GV172"/>
    </row>
    <row r="173" spans="1:204" s="22" customFormat="1" ht="25.5" customHeight="1">
      <c r="A173" s="213"/>
      <c r="B173" s="213"/>
      <c r="C173" s="293">
        <v>6058</v>
      </c>
      <c r="D173" s="68" t="s">
        <v>222</v>
      </c>
      <c r="E173" s="137">
        <v>0</v>
      </c>
      <c r="F173" s="137">
        <v>54600</v>
      </c>
      <c r="G173" s="295">
        <v>0</v>
      </c>
      <c r="GP173"/>
      <c r="GQ173"/>
      <c r="GR173"/>
      <c r="GS173"/>
      <c r="GT173"/>
      <c r="GU173"/>
      <c r="GV173"/>
    </row>
    <row r="174" spans="1:204" s="11" customFormat="1" ht="21.75" customHeight="1">
      <c r="A174" s="279"/>
      <c r="B174" s="279"/>
      <c r="C174" s="280">
        <v>6060</v>
      </c>
      <c r="D174" s="146" t="s">
        <v>223</v>
      </c>
      <c r="E174" s="130">
        <v>18650</v>
      </c>
      <c r="F174" s="130">
        <v>35000</v>
      </c>
      <c r="G174" s="295">
        <f>F174/E174</f>
        <v>1.876675603217158</v>
      </c>
      <c r="GP174"/>
      <c r="GQ174"/>
      <c r="GR174"/>
      <c r="GS174"/>
      <c r="GT174"/>
      <c r="GU174"/>
      <c r="GV174"/>
    </row>
    <row r="175" spans="1:204" s="11" customFormat="1" ht="18" customHeight="1">
      <c r="A175" s="279"/>
      <c r="B175" s="328">
        <v>75095</v>
      </c>
      <c r="C175" s="174"/>
      <c r="D175" s="173" t="s">
        <v>751</v>
      </c>
      <c r="E175" s="314">
        <f>E176</f>
        <v>59054</v>
      </c>
      <c r="F175" s="314">
        <f>F176</f>
        <v>103860</v>
      </c>
      <c r="G175" s="295">
        <f>F175/E175</f>
        <v>1.7587292986080536</v>
      </c>
      <c r="GP175"/>
      <c r="GQ175"/>
      <c r="GR175"/>
      <c r="GS175"/>
      <c r="GT175"/>
      <c r="GU175"/>
      <c r="GV175"/>
    </row>
    <row r="176" spans="1:204" s="22" customFormat="1" ht="18" customHeight="1">
      <c r="A176" s="213"/>
      <c r="B176" s="302"/>
      <c r="C176" s="90"/>
      <c r="D176" s="50" t="s">
        <v>224</v>
      </c>
      <c r="E176" s="137">
        <f>SUM(E177:E182)</f>
        <v>59054</v>
      </c>
      <c r="F176" s="137">
        <f>SUM(F177:F182)+F188</f>
        <v>103860</v>
      </c>
      <c r="G176" s="303">
        <f>F176/E176</f>
        <v>1.7587292986080536</v>
      </c>
      <c r="GP176"/>
      <c r="GQ176"/>
      <c r="GR176"/>
      <c r="GS176"/>
      <c r="GT176"/>
      <c r="GU176"/>
      <c r="GV176"/>
    </row>
    <row r="177" spans="1:204" s="22" customFormat="1" ht="18" customHeight="1">
      <c r="A177" s="213"/>
      <c r="B177" s="302"/>
      <c r="C177" s="280">
        <v>4110</v>
      </c>
      <c r="D177" s="146" t="s">
        <v>192</v>
      </c>
      <c r="E177" s="137">
        <v>0</v>
      </c>
      <c r="F177" s="137">
        <v>150</v>
      </c>
      <c r="G177" s="303">
        <v>0</v>
      </c>
      <c r="GO177" s="137"/>
      <c r="GP177"/>
      <c r="GQ177"/>
      <c r="GR177"/>
      <c r="GS177"/>
      <c r="GT177"/>
      <c r="GU177"/>
      <c r="GV177"/>
    </row>
    <row r="178" spans="1:204" s="11" customFormat="1" ht="16.5" customHeight="1">
      <c r="A178" s="279"/>
      <c r="B178" s="279"/>
      <c r="C178" s="280">
        <v>4170</v>
      </c>
      <c r="D178" s="146" t="s">
        <v>141</v>
      </c>
      <c r="E178" s="130">
        <v>600</v>
      </c>
      <c r="F178" s="130">
        <v>2000</v>
      </c>
      <c r="G178" s="295">
        <f>F178/E178</f>
        <v>3.3333333333333335</v>
      </c>
      <c r="GP178"/>
      <c r="GQ178"/>
      <c r="GR178"/>
      <c r="GS178"/>
      <c r="GT178"/>
      <c r="GU178"/>
      <c r="GV178"/>
    </row>
    <row r="179" spans="1:204" s="11" customFormat="1" ht="16.5" customHeight="1">
      <c r="A179" s="279"/>
      <c r="B179" s="279"/>
      <c r="C179" s="280">
        <v>4210</v>
      </c>
      <c r="D179" s="146" t="s">
        <v>159</v>
      </c>
      <c r="E179" s="130">
        <v>17993</v>
      </c>
      <c r="F179" s="130">
        <v>18000</v>
      </c>
      <c r="G179" s="295">
        <f>F179/E179</f>
        <v>1.000389040182293</v>
      </c>
      <c r="GP179"/>
      <c r="GQ179"/>
      <c r="GR179"/>
      <c r="GS179"/>
      <c r="GT179"/>
      <c r="GU179"/>
      <c r="GV179"/>
    </row>
    <row r="180" spans="1:204" s="11" customFormat="1" ht="16.5" customHeight="1">
      <c r="A180" s="279"/>
      <c r="B180" s="279"/>
      <c r="C180" s="280">
        <v>4300</v>
      </c>
      <c r="D180" s="146" t="s">
        <v>108</v>
      </c>
      <c r="E180" s="130">
        <v>16287</v>
      </c>
      <c r="F180" s="130">
        <v>25000</v>
      </c>
      <c r="G180" s="295">
        <f>F180/E180</f>
        <v>1.5349665377294774</v>
      </c>
      <c r="GP180"/>
      <c r="GQ180"/>
      <c r="GR180"/>
      <c r="GS180"/>
      <c r="GT180"/>
      <c r="GU180"/>
      <c r="GV180"/>
    </row>
    <row r="181" spans="1:204" s="11" customFormat="1" ht="16.5" customHeight="1">
      <c r="A181" s="279"/>
      <c r="B181" s="279"/>
      <c r="C181" s="280">
        <v>4420</v>
      </c>
      <c r="D181" s="146" t="s">
        <v>225</v>
      </c>
      <c r="E181" s="130">
        <v>0</v>
      </c>
      <c r="F181" s="130">
        <v>5000</v>
      </c>
      <c r="G181" s="295">
        <v>0</v>
      </c>
      <c r="GP181"/>
      <c r="GQ181"/>
      <c r="GR181"/>
      <c r="GS181"/>
      <c r="GT181"/>
      <c r="GU181"/>
      <c r="GV181"/>
    </row>
    <row r="182" spans="1:204" s="207" customFormat="1" ht="16.5" customHeight="1">
      <c r="A182" s="288"/>
      <c r="B182" s="288"/>
      <c r="C182" s="289">
        <v>4430</v>
      </c>
      <c r="D182" s="290" t="s">
        <v>752</v>
      </c>
      <c r="E182" s="291">
        <f>E183+E187</f>
        <v>24174</v>
      </c>
      <c r="F182" s="291">
        <f>F183+F187</f>
        <v>27710</v>
      </c>
      <c r="G182" s="292">
        <f aca="true" t="shared" si="8" ref="G182:G187">F182/E182</f>
        <v>1.1462728551336145</v>
      </c>
      <c r="GP182"/>
      <c r="GQ182"/>
      <c r="GR182"/>
      <c r="GS182"/>
      <c r="GT182"/>
      <c r="GU182"/>
      <c r="GV182"/>
    </row>
    <row r="183" spans="1:204" s="207" customFormat="1" ht="16.5" customHeight="1">
      <c r="A183" s="288"/>
      <c r="B183" s="288"/>
      <c r="C183" s="289"/>
      <c r="D183" s="290" t="s">
        <v>226</v>
      </c>
      <c r="E183" s="291">
        <f>SUM(E184:E186)</f>
        <v>23374</v>
      </c>
      <c r="F183" s="291">
        <f>F184+F185+F186</f>
        <v>26810</v>
      </c>
      <c r="G183" s="292">
        <f t="shared" si="8"/>
        <v>1.1470009412167366</v>
      </c>
      <c r="GP183"/>
      <c r="GQ183"/>
      <c r="GR183"/>
      <c r="GS183"/>
      <c r="GT183"/>
      <c r="GU183"/>
      <c r="GV183"/>
    </row>
    <row r="184" spans="1:204" s="207" customFormat="1" ht="16.5" customHeight="1">
      <c r="A184" s="288"/>
      <c r="B184" s="288"/>
      <c r="C184" s="289"/>
      <c r="D184" s="290" t="s">
        <v>227</v>
      </c>
      <c r="E184" s="291">
        <v>3650</v>
      </c>
      <c r="F184" s="291">
        <v>6700</v>
      </c>
      <c r="G184" s="292">
        <f t="shared" si="8"/>
        <v>1.8356164383561644</v>
      </c>
      <c r="GP184"/>
      <c r="GQ184"/>
      <c r="GR184"/>
      <c r="GS184"/>
      <c r="GT184"/>
      <c r="GU184"/>
      <c r="GV184"/>
    </row>
    <row r="185" spans="1:204" s="329" customFormat="1" ht="16.5" customHeight="1">
      <c r="A185" s="288"/>
      <c r="B185" s="288"/>
      <c r="C185" s="289"/>
      <c r="D185" s="290" t="s">
        <v>228</v>
      </c>
      <c r="E185" s="291">
        <v>2028</v>
      </c>
      <c r="F185" s="291">
        <v>2110</v>
      </c>
      <c r="G185" s="292">
        <f t="shared" si="8"/>
        <v>1.0404339250493098</v>
      </c>
      <c r="GP185"/>
      <c r="GQ185"/>
      <c r="GR185"/>
      <c r="GS185"/>
      <c r="GT185"/>
      <c r="GU185"/>
      <c r="GV185"/>
    </row>
    <row r="186" spans="1:204" s="335" customFormat="1" ht="16.5" customHeight="1">
      <c r="A186" s="330"/>
      <c r="B186" s="330"/>
      <c r="C186" s="331"/>
      <c r="D186" s="332" t="s">
        <v>229</v>
      </c>
      <c r="E186" s="333">
        <v>17696</v>
      </c>
      <c r="F186" s="333">
        <v>18000</v>
      </c>
      <c r="G186" s="334">
        <f t="shared" si="8"/>
        <v>1.0171790235081375</v>
      </c>
      <c r="GP186"/>
      <c r="GQ186"/>
      <c r="GR186"/>
      <c r="GS186"/>
      <c r="GT186"/>
      <c r="GU186"/>
      <c r="GV186"/>
    </row>
    <row r="187" spans="1:204" s="335" customFormat="1" ht="16.5" customHeight="1">
      <c r="A187" s="330"/>
      <c r="B187" s="330"/>
      <c r="C187" s="331"/>
      <c r="D187" s="332" t="s">
        <v>230</v>
      </c>
      <c r="E187" s="333">
        <v>800</v>
      </c>
      <c r="F187" s="333">
        <v>900</v>
      </c>
      <c r="G187" s="334">
        <f t="shared" si="8"/>
        <v>1.125</v>
      </c>
      <c r="GP187"/>
      <c r="GQ187"/>
      <c r="GR187"/>
      <c r="GS187"/>
      <c r="GT187"/>
      <c r="GU187"/>
      <c r="GV187"/>
    </row>
    <row r="188" spans="1:204" s="341" customFormat="1" ht="30.75" customHeight="1">
      <c r="A188" s="336"/>
      <c r="B188" s="336"/>
      <c r="C188" s="337">
        <v>6630</v>
      </c>
      <c r="D188" s="338" t="s">
        <v>231</v>
      </c>
      <c r="E188" s="339"/>
      <c r="F188" s="339">
        <v>26000</v>
      </c>
      <c r="G188" s="340">
        <v>0</v>
      </c>
      <c r="GP188"/>
      <c r="GQ188"/>
      <c r="GR188"/>
      <c r="GS188"/>
      <c r="GT188"/>
      <c r="GU188"/>
      <c r="GV188"/>
    </row>
    <row r="189" spans="1:204" s="116" customFormat="1" ht="41.25" customHeight="1">
      <c r="A189" s="158">
        <v>751</v>
      </c>
      <c r="B189" s="158"/>
      <c r="C189" s="312"/>
      <c r="D189" s="84" t="s">
        <v>232</v>
      </c>
      <c r="E189" s="342">
        <f>E190+E192</f>
        <v>38457</v>
      </c>
      <c r="F189" s="342">
        <f>F190</f>
        <v>1100</v>
      </c>
      <c r="G189" s="313">
        <f>F189/E189</f>
        <v>0.028603375198273395</v>
      </c>
      <c r="GP189"/>
      <c r="GQ189"/>
      <c r="GR189"/>
      <c r="GS189"/>
      <c r="GT189"/>
      <c r="GU189"/>
      <c r="GV189"/>
    </row>
    <row r="190" spans="1:204" s="22" customFormat="1" ht="18" customHeight="1">
      <c r="A190" s="213"/>
      <c r="B190" s="302">
        <v>75101</v>
      </c>
      <c r="C190" s="90"/>
      <c r="D190" s="50" t="s">
        <v>233</v>
      </c>
      <c r="E190" s="314">
        <f>E191</f>
        <v>712</v>
      </c>
      <c r="F190" s="314">
        <f>F191</f>
        <v>1100</v>
      </c>
      <c r="G190" s="303">
        <f>F190/E190</f>
        <v>1.5449438202247192</v>
      </c>
      <c r="GP190"/>
      <c r="GQ190"/>
      <c r="GR190"/>
      <c r="GS190"/>
      <c r="GT190"/>
      <c r="GU190"/>
      <c r="GV190"/>
    </row>
    <row r="191" spans="1:204" s="78" customFormat="1" ht="21.75" customHeight="1">
      <c r="A191" s="118"/>
      <c r="B191" s="118"/>
      <c r="C191" s="215">
        <v>4210</v>
      </c>
      <c r="D191" s="152" t="s">
        <v>159</v>
      </c>
      <c r="E191" s="120">
        <v>712</v>
      </c>
      <c r="F191" s="120">
        <v>1100</v>
      </c>
      <c r="G191" s="304">
        <f>F191/E191</f>
        <v>1.5449438202247192</v>
      </c>
      <c r="GP191"/>
      <c r="GQ191"/>
      <c r="GR191"/>
      <c r="GS191"/>
      <c r="GT191"/>
      <c r="GU191"/>
      <c r="GV191"/>
    </row>
    <row r="192" spans="1:204" s="125" customFormat="1" ht="42" customHeight="1">
      <c r="A192" s="214"/>
      <c r="B192" s="138">
        <v>75109</v>
      </c>
      <c r="C192" s="316"/>
      <c r="D192" s="343" t="s">
        <v>235</v>
      </c>
      <c r="E192" s="344">
        <f>SUM(E193:E199)</f>
        <v>37745</v>
      </c>
      <c r="F192" s="344">
        <v>0</v>
      </c>
      <c r="G192" s="345">
        <f>F192/E192</f>
        <v>0</v>
      </c>
      <c r="GP192"/>
      <c r="GQ192"/>
      <c r="GR192"/>
      <c r="GS192"/>
      <c r="GT192"/>
      <c r="GU192"/>
      <c r="GV192"/>
    </row>
    <row r="193" spans="1:204" s="125" customFormat="1" ht="25.5" customHeight="1">
      <c r="A193" s="279"/>
      <c r="B193" s="346"/>
      <c r="C193" s="280">
        <v>3030</v>
      </c>
      <c r="D193" s="146" t="s">
        <v>197</v>
      </c>
      <c r="E193" s="130">
        <v>22155</v>
      </c>
      <c r="F193" s="130">
        <v>0</v>
      </c>
      <c r="G193" s="295">
        <v>0</v>
      </c>
      <c r="GP193"/>
      <c r="GQ193"/>
      <c r="GR193"/>
      <c r="GS193"/>
      <c r="GT193"/>
      <c r="GU193"/>
      <c r="GV193"/>
    </row>
    <row r="194" spans="1:204" s="125" customFormat="1" ht="18" customHeight="1">
      <c r="A194" s="279"/>
      <c r="B194" s="346"/>
      <c r="C194" s="280">
        <v>4110</v>
      </c>
      <c r="D194" s="146" t="s">
        <v>234</v>
      </c>
      <c r="E194" s="130">
        <v>478</v>
      </c>
      <c r="F194" s="130">
        <v>0</v>
      </c>
      <c r="G194" s="295">
        <v>0</v>
      </c>
      <c r="GP194"/>
      <c r="GQ194"/>
      <c r="GR194"/>
      <c r="GS194"/>
      <c r="GT194"/>
      <c r="GU194"/>
      <c r="GV194"/>
    </row>
    <row r="195" spans="1:204" s="125" customFormat="1" ht="18.75" customHeight="1">
      <c r="A195" s="279"/>
      <c r="B195" s="346"/>
      <c r="C195" s="280">
        <v>4120</v>
      </c>
      <c r="D195" s="146" t="s">
        <v>140</v>
      </c>
      <c r="E195" s="130">
        <v>24</v>
      </c>
      <c r="F195" s="130">
        <v>0</v>
      </c>
      <c r="G195" s="295">
        <v>0</v>
      </c>
      <c r="GP195"/>
      <c r="GQ195"/>
      <c r="GR195"/>
      <c r="GS195"/>
      <c r="GT195"/>
      <c r="GU195"/>
      <c r="GV195"/>
    </row>
    <row r="196" spans="1:204" s="125" customFormat="1" ht="18" customHeight="1">
      <c r="A196" s="279"/>
      <c r="B196" s="346"/>
      <c r="C196" s="280">
        <v>4170</v>
      </c>
      <c r="D196" s="146" t="s">
        <v>141</v>
      </c>
      <c r="E196" s="130">
        <v>5995</v>
      </c>
      <c r="F196" s="130">
        <v>0</v>
      </c>
      <c r="G196" s="295">
        <v>0</v>
      </c>
      <c r="GP196"/>
      <c r="GQ196"/>
      <c r="GR196"/>
      <c r="GS196"/>
      <c r="GT196"/>
      <c r="GU196"/>
      <c r="GV196"/>
    </row>
    <row r="197" spans="1:204" s="125" customFormat="1" ht="18" customHeight="1">
      <c r="A197" s="279"/>
      <c r="B197" s="346"/>
      <c r="C197" s="280">
        <v>4210</v>
      </c>
      <c r="D197" s="146" t="s">
        <v>159</v>
      </c>
      <c r="E197" s="130">
        <v>4727</v>
      </c>
      <c r="F197" s="130">
        <v>0</v>
      </c>
      <c r="G197" s="295">
        <v>0</v>
      </c>
      <c r="GP197"/>
      <c r="GQ197"/>
      <c r="GR197"/>
      <c r="GS197"/>
      <c r="GT197"/>
      <c r="GU197"/>
      <c r="GV197"/>
    </row>
    <row r="198" spans="1:204" s="125" customFormat="1" ht="18" customHeight="1">
      <c r="A198" s="279"/>
      <c r="B198" s="346"/>
      <c r="C198" s="280">
        <v>4300</v>
      </c>
      <c r="D198" s="146" t="s">
        <v>108</v>
      </c>
      <c r="E198" s="130">
        <v>2758</v>
      </c>
      <c r="F198" s="130">
        <v>0</v>
      </c>
      <c r="G198" s="295">
        <v>0</v>
      </c>
      <c r="GP198"/>
      <c r="GQ198"/>
      <c r="GR198"/>
      <c r="GS198"/>
      <c r="GT198"/>
      <c r="GU198"/>
      <c r="GV198"/>
    </row>
    <row r="199" spans="1:204" s="98" customFormat="1" ht="18" customHeight="1">
      <c r="A199" s="218"/>
      <c r="B199" s="91"/>
      <c r="C199" s="219">
        <v>4410</v>
      </c>
      <c r="D199" s="93" t="s">
        <v>147</v>
      </c>
      <c r="E199" s="94">
        <v>1608</v>
      </c>
      <c r="F199" s="94">
        <v>0</v>
      </c>
      <c r="G199" s="320">
        <v>0</v>
      </c>
      <c r="GP199"/>
      <c r="GQ199"/>
      <c r="GR199"/>
      <c r="GS199"/>
      <c r="GT199"/>
      <c r="GU199"/>
      <c r="GV199"/>
    </row>
    <row r="200" spans="1:204" s="98" customFormat="1" ht="33" customHeight="1">
      <c r="A200" s="218">
        <v>752</v>
      </c>
      <c r="B200" s="91"/>
      <c r="C200" s="219"/>
      <c r="D200" s="347" t="s">
        <v>800</v>
      </c>
      <c r="E200" s="94">
        <v>0</v>
      </c>
      <c r="F200" s="348">
        <f>F201</f>
        <v>1000</v>
      </c>
      <c r="G200" s="320">
        <v>0</v>
      </c>
      <c r="GP200"/>
      <c r="GQ200"/>
      <c r="GR200"/>
      <c r="GS200"/>
      <c r="GT200"/>
      <c r="GU200"/>
      <c r="GV200"/>
    </row>
    <row r="201" spans="1:204" s="98" customFormat="1" ht="18" customHeight="1">
      <c r="A201" s="218"/>
      <c r="B201" s="91">
        <v>7512</v>
      </c>
      <c r="C201" s="219"/>
      <c r="D201" s="182" t="s">
        <v>801</v>
      </c>
      <c r="E201" s="94">
        <v>0</v>
      </c>
      <c r="F201" s="94">
        <f>F202</f>
        <v>1000</v>
      </c>
      <c r="G201" s="320">
        <v>0</v>
      </c>
      <c r="GP201"/>
      <c r="GQ201"/>
      <c r="GR201"/>
      <c r="GS201"/>
      <c r="GT201"/>
      <c r="GU201"/>
      <c r="GV201"/>
    </row>
    <row r="202" spans="1:204" s="98" customFormat="1" ht="18" customHeight="1">
      <c r="A202" s="218"/>
      <c r="B202" s="91"/>
      <c r="C202" s="219">
        <v>4210</v>
      </c>
      <c r="D202" s="146" t="s">
        <v>159</v>
      </c>
      <c r="E202" s="94">
        <v>0</v>
      </c>
      <c r="F202" s="94">
        <v>1000</v>
      </c>
      <c r="G202" s="320">
        <v>0</v>
      </c>
      <c r="GP202"/>
      <c r="GQ202"/>
      <c r="GR202"/>
      <c r="GS202"/>
      <c r="GT202"/>
      <c r="GU202"/>
      <c r="GV202"/>
    </row>
    <row r="203" spans="1:204" s="56" customFormat="1" ht="41.25" customHeight="1">
      <c r="A203" s="158">
        <v>754</v>
      </c>
      <c r="B203" s="158"/>
      <c r="C203" s="312"/>
      <c r="D203" s="84" t="s">
        <v>236</v>
      </c>
      <c r="E203" s="89">
        <f>E206+E217+E204</f>
        <v>82361</v>
      </c>
      <c r="F203" s="89">
        <f>F206+F217+F204</f>
        <v>144800</v>
      </c>
      <c r="G203" s="313">
        <f>F203/E203</f>
        <v>1.7581136703051201</v>
      </c>
      <c r="GP203"/>
      <c r="GQ203"/>
      <c r="GR203"/>
      <c r="GS203"/>
      <c r="GT203"/>
      <c r="GU203"/>
      <c r="GV203"/>
    </row>
    <row r="204" spans="1:204" s="56" customFormat="1" ht="32.25" customHeight="1">
      <c r="A204" s="158"/>
      <c r="B204" s="158">
        <v>75404</v>
      </c>
      <c r="C204" s="312"/>
      <c r="D204" s="188" t="s">
        <v>237</v>
      </c>
      <c r="E204" s="89">
        <f>E205</f>
        <v>0</v>
      </c>
      <c r="F204" s="89">
        <f>F205</f>
        <v>15000</v>
      </c>
      <c r="G204" s="313">
        <v>0</v>
      </c>
      <c r="GP204"/>
      <c r="GQ204"/>
      <c r="GR204"/>
      <c r="GS204"/>
      <c r="GT204"/>
      <c r="GU204"/>
      <c r="GV204"/>
    </row>
    <row r="205" spans="1:204" s="56" customFormat="1" ht="49.5" customHeight="1">
      <c r="A205" s="58"/>
      <c r="B205" s="58"/>
      <c r="C205" s="48">
        <v>6170</v>
      </c>
      <c r="D205" s="349" t="s">
        <v>238</v>
      </c>
      <c r="E205" s="52">
        <v>0</v>
      </c>
      <c r="F205" s="208">
        <v>15000</v>
      </c>
      <c r="G205" s="278">
        <v>0</v>
      </c>
      <c r="GP205" s="350"/>
      <c r="GQ205" s="350"/>
      <c r="GR205" s="350"/>
      <c r="GS205" s="350"/>
      <c r="GT205" s="350"/>
      <c r="GU205" s="350"/>
      <c r="GV205" s="350"/>
    </row>
    <row r="206" spans="1:204" s="22" customFormat="1" ht="24.75" customHeight="1">
      <c r="A206" s="213"/>
      <c r="B206" s="302">
        <v>75412</v>
      </c>
      <c r="C206" s="90"/>
      <c r="D206" s="50" t="s">
        <v>0</v>
      </c>
      <c r="E206" s="314">
        <f>SUM(E207:E216)</f>
        <v>81970</v>
      </c>
      <c r="F206" s="314">
        <f>SUM(F207:F216)</f>
        <v>129500</v>
      </c>
      <c r="G206" s="303">
        <f aca="true" t="shared" si="9" ref="G206:G225">F206/E206</f>
        <v>1.5798462852263022</v>
      </c>
      <c r="GP206"/>
      <c r="GQ206"/>
      <c r="GR206"/>
      <c r="GS206"/>
      <c r="GT206"/>
      <c r="GU206"/>
      <c r="GV206"/>
    </row>
    <row r="207" spans="1:204" s="11" customFormat="1" ht="24.75" customHeight="1">
      <c r="A207" s="279"/>
      <c r="B207" s="279"/>
      <c r="C207" s="280">
        <v>3030</v>
      </c>
      <c r="D207" s="146" t="s">
        <v>197</v>
      </c>
      <c r="E207" s="130">
        <v>16704</v>
      </c>
      <c r="F207" s="130">
        <v>19000</v>
      </c>
      <c r="G207" s="295">
        <f t="shared" si="9"/>
        <v>1.1374521072796935</v>
      </c>
      <c r="GP207"/>
      <c r="GQ207"/>
      <c r="GR207"/>
      <c r="GS207"/>
      <c r="GT207"/>
      <c r="GU207"/>
      <c r="GV207"/>
    </row>
    <row r="208" spans="1:204" s="11" customFormat="1" ht="16.5" customHeight="1">
      <c r="A208" s="279"/>
      <c r="B208" s="279"/>
      <c r="C208" s="280">
        <v>4110</v>
      </c>
      <c r="D208" s="146" t="s">
        <v>192</v>
      </c>
      <c r="E208" s="130">
        <v>238</v>
      </c>
      <c r="F208" s="130">
        <v>500</v>
      </c>
      <c r="G208" s="295">
        <f t="shared" si="9"/>
        <v>2.100840336134454</v>
      </c>
      <c r="GP208"/>
      <c r="GQ208"/>
      <c r="GR208"/>
      <c r="GS208"/>
      <c r="GT208"/>
      <c r="GU208"/>
      <c r="GV208"/>
    </row>
    <row r="209" spans="1:204" s="11" customFormat="1" ht="16.5" customHeight="1">
      <c r="A209" s="279"/>
      <c r="B209" s="279"/>
      <c r="C209" s="280">
        <v>4170</v>
      </c>
      <c r="D209" s="146" t="s">
        <v>141</v>
      </c>
      <c r="E209" s="130">
        <v>5597</v>
      </c>
      <c r="F209" s="130">
        <v>7000</v>
      </c>
      <c r="G209" s="295">
        <f t="shared" si="9"/>
        <v>1.2506700017866714</v>
      </c>
      <c r="GP209"/>
      <c r="GQ209"/>
      <c r="GR209"/>
      <c r="GS209"/>
      <c r="GT209"/>
      <c r="GU209"/>
      <c r="GV209"/>
    </row>
    <row r="210" spans="1:204" s="11" customFormat="1" ht="16.5" customHeight="1">
      <c r="A210" s="279"/>
      <c r="B210" s="279"/>
      <c r="C210" s="280">
        <v>4210</v>
      </c>
      <c r="D210" s="146" t="s">
        <v>159</v>
      </c>
      <c r="E210" s="130">
        <v>40627</v>
      </c>
      <c r="F210" s="130">
        <v>46000</v>
      </c>
      <c r="G210" s="295">
        <f t="shared" si="9"/>
        <v>1.1322519506731976</v>
      </c>
      <c r="GP210"/>
      <c r="GQ210"/>
      <c r="GR210"/>
      <c r="GS210"/>
      <c r="GT210"/>
      <c r="GU210"/>
      <c r="GV210"/>
    </row>
    <row r="211" spans="1:204" s="11" customFormat="1" ht="16.5" customHeight="1">
      <c r="A211" s="279"/>
      <c r="B211" s="279"/>
      <c r="C211" s="280">
        <v>4260</v>
      </c>
      <c r="D211" s="146" t="s">
        <v>143</v>
      </c>
      <c r="E211" s="130">
        <v>10215</v>
      </c>
      <c r="F211" s="130">
        <v>14000</v>
      </c>
      <c r="G211" s="295">
        <f t="shared" si="9"/>
        <v>1.3705335291238374</v>
      </c>
      <c r="GP211"/>
      <c r="GQ211"/>
      <c r="GR211"/>
      <c r="GS211"/>
      <c r="GT211"/>
      <c r="GU211"/>
      <c r="GV211"/>
    </row>
    <row r="212" spans="1:204" s="11" customFormat="1" ht="16.5" customHeight="1">
      <c r="A212" s="279"/>
      <c r="B212" s="279"/>
      <c r="C212" s="280">
        <v>4280</v>
      </c>
      <c r="D212" s="146" t="s">
        <v>211</v>
      </c>
      <c r="E212" s="130">
        <v>720</v>
      </c>
      <c r="F212" s="130">
        <v>1500</v>
      </c>
      <c r="G212" s="295">
        <f t="shared" si="9"/>
        <v>2.0833333333333335</v>
      </c>
      <c r="GP212"/>
      <c r="GQ212"/>
      <c r="GR212"/>
      <c r="GS212"/>
      <c r="GT212"/>
      <c r="GU212"/>
      <c r="GV212"/>
    </row>
    <row r="213" spans="1:204" s="11" customFormat="1" ht="16.5" customHeight="1">
      <c r="A213" s="279"/>
      <c r="B213" s="279"/>
      <c r="C213" s="280">
        <v>4300</v>
      </c>
      <c r="D213" s="146" t="s">
        <v>108</v>
      </c>
      <c r="E213" s="130">
        <v>4326</v>
      </c>
      <c r="F213" s="130">
        <v>8300</v>
      </c>
      <c r="G213" s="295">
        <f t="shared" si="9"/>
        <v>1.9186315302820158</v>
      </c>
      <c r="GP213"/>
      <c r="GQ213"/>
      <c r="GR213"/>
      <c r="GS213"/>
      <c r="GT213"/>
      <c r="GU213"/>
      <c r="GV213"/>
    </row>
    <row r="214" spans="1:204" s="207" customFormat="1" ht="16.5" customHeight="1">
      <c r="A214" s="288"/>
      <c r="B214" s="288"/>
      <c r="C214" s="289">
        <v>4410</v>
      </c>
      <c r="D214" s="290" t="s">
        <v>147</v>
      </c>
      <c r="E214" s="291"/>
      <c r="F214" s="291">
        <v>200</v>
      </c>
      <c r="G214" s="295" t="e">
        <f t="shared" si="9"/>
        <v>#DIV/0!</v>
      </c>
      <c r="GP214"/>
      <c r="GQ214"/>
      <c r="GR214"/>
      <c r="GS214"/>
      <c r="GT214"/>
      <c r="GU214"/>
      <c r="GV214"/>
    </row>
    <row r="215" spans="1:204" s="11" customFormat="1" ht="16.5" customHeight="1">
      <c r="A215" s="279"/>
      <c r="B215" s="279"/>
      <c r="C215" s="280">
        <v>4430</v>
      </c>
      <c r="D215" s="146" t="s">
        <v>752</v>
      </c>
      <c r="E215" s="291">
        <v>2770</v>
      </c>
      <c r="F215" s="291">
        <v>3000</v>
      </c>
      <c r="G215" s="295">
        <f t="shared" si="9"/>
        <v>1.0830324909747293</v>
      </c>
      <c r="GP215"/>
      <c r="GQ215"/>
      <c r="GR215"/>
      <c r="GS215"/>
      <c r="GT215"/>
      <c r="GU215"/>
      <c r="GV215"/>
    </row>
    <row r="216" spans="1:204" s="11" customFormat="1" ht="29.25" customHeight="1">
      <c r="A216" s="279"/>
      <c r="B216" s="279"/>
      <c r="C216" s="307">
        <v>6050</v>
      </c>
      <c r="D216" s="146" t="s">
        <v>239</v>
      </c>
      <c r="E216" s="130">
        <v>773</v>
      </c>
      <c r="F216" s="130">
        <v>30000</v>
      </c>
      <c r="G216" s="295">
        <f t="shared" si="9"/>
        <v>38.809831824062094</v>
      </c>
      <c r="GP216"/>
      <c r="GQ216"/>
      <c r="GR216"/>
      <c r="GS216"/>
      <c r="GT216"/>
      <c r="GU216"/>
      <c r="GV216"/>
    </row>
    <row r="217" spans="1:204" s="11" customFormat="1" ht="16.5" customHeight="1">
      <c r="A217" s="279"/>
      <c r="B217" s="328">
        <v>75414</v>
      </c>
      <c r="C217" s="174"/>
      <c r="D217" s="173" t="s">
        <v>1</v>
      </c>
      <c r="E217" s="314">
        <f>SUM(E218:E219)</f>
        <v>391</v>
      </c>
      <c r="F217" s="314">
        <f>SUM(F218:F219)</f>
        <v>300</v>
      </c>
      <c r="G217" s="295">
        <f t="shared" si="9"/>
        <v>0.7672634271099744</v>
      </c>
      <c r="GP217"/>
      <c r="GQ217"/>
      <c r="GR217"/>
      <c r="GS217"/>
      <c r="GT217"/>
      <c r="GU217"/>
      <c r="GV217"/>
    </row>
    <row r="218" spans="1:204" s="11" customFormat="1" ht="20.25" customHeight="1">
      <c r="A218" s="279"/>
      <c r="B218" s="279"/>
      <c r="C218" s="351">
        <v>4210</v>
      </c>
      <c r="D218" s="202" t="s">
        <v>142</v>
      </c>
      <c r="E218" s="130">
        <v>159</v>
      </c>
      <c r="F218" s="130">
        <v>200</v>
      </c>
      <c r="G218" s="295">
        <f t="shared" si="9"/>
        <v>1.2578616352201257</v>
      </c>
      <c r="GP218"/>
      <c r="GQ218"/>
      <c r="GR218"/>
      <c r="GS218"/>
      <c r="GT218"/>
      <c r="GU218"/>
      <c r="GV218"/>
    </row>
    <row r="219" spans="1:204" s="78" customFormat="1" ht="18.75" customHeight="1">
      <c r="A219" s="118"/>
      <c r="B219" s="118"/>
      <c r="C219" s="352">
        <v>4410</v>
      </c>
      <c r="D219" s="353" t="s">
        <v>147</v>
      </c>
      <c r="E219" s="120">
        <v>232</v>
      </c>
      <c r="F219" s="120">
        <v>100</v>
      </c>
      <c r="G219" s="304">
        <f t="shared" si="9"/>
        <v>0.43103448275862066</v>
      </c>
      <c r="GP219"/>
      <c r="GQ219"/>
      <c r="GR219"/>
      <c r="GS219"/>
      <c r="GT219"/>
      <c r="GU219"/>
      <c r="GV219"/>
    </row>
    <row r="220" spans="1:204" s="125" customFormat="1" ht="65.25" customHeight="1">
      <c r="A220" s="82">
        <v>756</v>
      </c>
      <c r="B220" s="82"/>
      <c r="C220" s="83"/>
      <c r="D220" s="84" t="s">
        <v>240</v>
      </c>
      <c r="E220" s="354">
        <f>E221</f>
        <v>76138</v>
      </c>
      <c r="F220" s="354">
        <f>F221</f>
        <v>86100</v>
      </c>
      <c r="G220" s="345">
        <f t="shared" si="9"/>
        <v>1.1308413669915154</v>
      </c>
      <c r="GP220"/>
      <c r="GQ220"/>
      <c r="GR220"/>
      <c r="GS220"/>
      <c r="GT220"/>
      <c r="GU220"/>
      <c r="GV220"/>
    </row>
    <row r="221" spans="1:204" s="22" customFormat="1" ht="16.5" customHeight="1">
      <c r="A221" s="213"/>
      <c r="B221" s="302">
        <v>75647</v>
      </c>
      <c r="C221" s="90"/>
      <c r="D221" s="50" t="s">
        <v>241</v>
      </c>
      <c r="E221" s="314">
        <f>SUM(E222:E227)</f>
        <v>76138</v>
      </c>
      <c r="F221" s="314">
        <f>SUM(F222:F227)</f>
        <v>86100</v>
      </c>
      <c r="G221" s="303">
        <f t="shared" si="9"/>
        <v>1.1308413669915154</v>
      </c>
      <c r="GP221"/>
      <c r="GQ221"/>
      <c r="GR221"/>
      <c r="GS221"/>
      <c r="GT221"/>
      <c r="GU221"/>
      <c r="GV221"/>
    </row>
    <row r="222" spans="1:204" s="11" customFormat="1" ht="16.5" customHeight="1">
      <c r="A222" s="279"/>
      <c r="B222" s="279"/>
      <c r="C222" s="280">
        <v>4110</v>
      </c>
      <c r="D222" s="146" t="s">
        <v>192</v>
      </c>
      <c r="E222" s="130">
        <v>5777</v>
      </c>
      <c r="F222" s="130">
        <v>9500</v>
      </c>
      <c r="G222" s="295">
        <f t="shared" si="9"/>
        <v>1.6444521377877792</v>
      </c>
      <c r="GP222"/>
      <c r="GQ222"/>
      <c r="GR222"/>
      <c r="GS222"/>
      <c r="GT222"/>
      <c r="GU222"/>
      <c r="GV222"/>
    </row>
    <row r="223" spans="1:204" s="11" customFormat="1" ht="16.5" customHeight="1">
      <c r="A223" s="279"/>
      <c r="B223" s="279"/>
      <c r="C223" s="280">
        <v>4120</v>
      </c>
      <c r="D223" s="146" t="s">
        <v>140</v>
      </c>
      <c r="E223" s="130">
        <v>41</v>
      </c>
      <c r="F223" s="130">
        <v>100</v>
      </c>
      <c r="G223" s="295">
        <f t="shared" si="9"/>
        <v>2.4390243902439024</v>
      </c>
      <c r="GP223"/>
      <c r="GQ223"/>
      <c r="GR223"/>
      <c r="GS223"/>
      <c r="GT223"/>
      <c r="GU223"/>
      <c r="GV223"/>
    </row>
    <row r="224" spans="1:204" s="11" customFormat="1" ht="16.5" customHeight="1">
      <c r="A224" s="279"/>
      <c r="B224" s="279"/>
      <c r="C224" s="280">
        <v>4170</v>
      </c>
      <c r="D224" s="146" t="s">
        <v>141</v>
      </c>
      <c r="E224" s="130">
        <v>66320</v>
      </c>
      <c r="F224" s="130">
        <v>69000</v>
      </c>
      <c r="G224" s="295">
        <f t="shared" si="9"/>
        <v>1.040410132689988</v>
      </c>
      <c r="GP224"/>
      <c r="GQ224"/>
      <c r="GR224"/>
      <c r="GS224"/>
      <c r="GT224"/>
      <c r="GU224"/>
      <c r="GV224"/>
    </row>
    <row r="225" spans="1:204" s="11" customFormat="1" ht="16.5" customHeight="1">
      <c r="A225" s="279"/>
      <c r="B225" s="279"/>
      <c r="C225" s="280">
        <v>4210</v>
      </c>
      <c r="D225" s="146" t="s">
        <v>159</v>
      </c>
      <c r="E225" s="130">
        <v>3673</v>
      </c>
      <c r="F225" s="130">
        <v>5500</v>
      </c>
      <c r="G225" s="295">
        <f t="shared" si="9"/>
        <v>1.4974135583991288</v>
      </c>
      <c r="GP225"/>
      <c r="GQ225"/>
      <c r="GR225"/>
      <c r="GS225"/>
      <c r="GT225"/>
      <c r="GU225"/>
      <c r="GV225"/>
    </row>
    <row r="226" spans="1:204" s="11" customFormat="1" ht="16.5" customHeight="1">
      <c r="A226" s="279"/>
      <c r="B226" s="279"/>
      <c r="C226" s="280">
        <v>4300</v>
      </c>
      <c r="D226" s="146" t="s">
        <v>108</v>
      </c>
      <c r="E226" s="130">
        <v>0</v>
      </c>
      <c r="F226" s="130">
        <v>1000</v>
      </c>
      <c r="G226" s="295">
        <v>0</v>
      </c>
      <c r="GP226"/>
      <c r="GQ226"/>
      <c r="GR226"/>
      <c r="GS226"/>
      <c r="GT226"/>
      <c r="GU226"/>
      <c r="GV226"/>
    </row>
    <row r="227" spans="1:204" s="98" customFormat="1" ht="16.5" customHeight="1">
      <c r="A227" s="218"/>
      <c r="B227" s="218"/>
      <c r="C227" s="219">
        <v>4430</v>
      </c>
      <c r="D227" s="93" t="s">
        <v>242</v>
      </c>
      <c r="E227" s="120">
        <v>327</v>
      </c>
      <c r="F227" s="120">
        <v>1000</v>
      </c>
      <c r="G227" s="304">
        <f>F227/E227</f>
        <v>3.058103975535168</v>
      </c>
      <c r="GP227"/>
      <c r="GQ227"/>
      <c r="GR227"/>
      <c r="GS227"/>
      <c r="GT227"/>
      <c r="GU227"/>
      <c r="GV227"/>
    </row>
    <row r="228" spans="1:204" s="116" customFormat="1" ht="41.25" customHeight="1">
      <c r="A228" s="158">
        <v>757</v>
      </c>
      <c r="B228" s="158"/>
      <c r="C228" s="312"/>
      <c r="D228" s="84" t="s">
        <v>243</v>
      </c>
      <c r="E228" s="89">
        <f>E229</f>
        <v>200182</v>
      </c>
      <c r="F228" s="89">
        <f>F229+F232</f>
        <v>537900</v>
      </c>
      <c r="G228" s="313">
        <f>F228/E228</f>
        <v>2.6870547801500635</v>
      </c>
      <c r="GP228"/>
      <c r="GQ228"/>
      <c r="GR228"/>
      <c r="GS228"/>
      <c r="GT228"/>
      <c r="GU228"/>
      <c r="GV228"/>
    </row>
    <row r="229" spans="1:204" s="22" customFormat="1" ht="33.75" customHeight="1">
      <c r="A229" s="213"/>
      <c r="B229" s="302">
        <v>75702</v>
      </c>
      <c r="C229" s="90"/>
      <c r="D229" s="50" t="s">
        <v>244</v>
      </c>
      <c r="E229" s="314">
        <f>E230+E231</f>
        <v>200182</v>
      </c>
      <c r="F229" s="314">
        <f>F230+F231</f>
        <v>337900</v>
      </c>
      <c r="G229" s="303">
        <f>F229/E229</f>
        <v>1.6879639528029493</v>
      </c>
      <c r="GP229"/>
      <c r="GQ229"/>
      <c r="GR229"/>
      <c r="GS229"/>
      <c r="GT229"/>
      <c r="GU229"/>
      <c r="GV229"/>
    </row>
    <row r="230" spans="1:204" s="11" customFormat="1" ht="16.5" customHeight="1">
      <c r="A230" s="279"/>
      <c r="B230" s="279"/>
      <c r="C230" s="280">
        <v>4300</v>
      </c>
      <c r="D230" s="146" t="s">
        <v>245</v>
      </c>
      <c r="E230" s="130">
        <v>16225</v>
      </c>
      <c r="F230" s="130">
        <v>25000</v>
      </c>
      <c r="G230" s="295">
        <f>F230/E230</f>
        <v>1.5408320493066257</v>
      </c>
      <c r="GP230"/>
      <c r="GQ230"/>
      <c r="GR230"/>
      <c r="GS230"/>
      <c r="GT230"/>
      <c r="GU230"/>
      <c r="GV230"/>
    </row>
    <row r="231" spans="1:204" s="78" customFormat="1" ht="30" customHeight="1">
      <c r="A231" s="118"/>
      <c r="B231" s="118"/>
      <c r="C231" s="215">
        <v>8070</v>
      </c>
      <c r="D231" s="152" t="s">
        <v>246</v>
      </c>
      <c r="E231" s="120">
        <v>183957</v>
      </c>
      <c r="F231" s="120">
        <v>312900</v>
      </c>
      <c r="G231" s="304">
        <f>F231/E231</f>
        <v>1.7009409807726805</v>
      </c>
      <c r="GP231"/>
      <c r="GQ231"/>
      <c r="GR231"/>
      <c r="GS231"/>
      <c r="GT231"/>
      <c r="GU231"/>
      <c r="GV231"/>
    </row>
    <row r="232" spans="1:204" s="78" customFormat="1" ht="30" customHeight="1">
      <c r="A232" s="118"/>
      <c r="B232" s="355">
        <v>75704</v>
      </c>
      <c r="C232" s="215"/>
      <c r="D232" s="356" t="s">
        <v>247</v>
      </c>
      <c r="E232" s="120">
        <v>0</v>
      </c>
      <c r="F232" s="357">
        <f>F233</f>
        <v>200000</v>
      </c>
      <c r="G232" s="304">
        <v>0</v>
      </c>
      <c r="GP232"/>
      <c r="GQ232"/>
      <c r="GR232"/>
      <c r="GS232"/>
      <c r="GT232"/>
      <c r="GU232"/>
      <c r="GV232"/>
    </row>
    <row r="233" spans="1:204" s="78" customFormat="1" ht="21.75" customHeight="1">
      <c r="A233" s="118"/>
      <c r="B233" s="118"/>
      <c r="C233" s="215">
        <v>8020</v>
      </c>
      <c r="D233" s="152" t="s">
        <v>248</v>
      </c>
      <c r="E233" s="120">
        <v>0</v>
      </c>
      <c r="F233" s="120">
        <v>200000</v>
      </c>
      <c r="G233" s="304">
        <v>0</v>
      </c>
      <c r="GP233"/>
      <c r="GQ233"/>
      <c r="GR233"/>
      <c r="GS233"/>
      <c r="GT233"/>
      <c r="GU233"/>
      <c r="GV233"/>
    </row>
    <row r="234" spans="1:204" s="101" customFormat="1" ht="26.25" customHeight="1">
      <c r="A234" s="276">
        <v>758</v>
      </c>
      <c r="B234" s="276"/>
      <c r="C234" s="99"/>
      <c r="D234" s="358" t="s">
        <v>38</v>
      </c>
      <c r="E234" s="54">
        <f>E235</f>
        <v>0</v>
      </c>
      <c r="F234" s="54">
        <f>F235</f>
        <v>350000</v>
      </c>
      <c r="G234" s="277">
        <v>0</v>
      </c>
      <c r="GP234"/>
      <c r="GQ234"/>
      <c r="GR234"/>
      <c r="GS234"/>
      <c r="GT234"/>
      <c r="GU234"/>
      <c r="GV234"/>
    </row>
    <row r="235" spans="1:204" s="22" customFormat="1" ht="18" customHeight="1">
      <c r="A235" s="213"/>
      <c r="B235" s="302">
        <v>75818</v>
      </c>
      <c r="C235" s="90"/>
      <c r="D235" s="50" t="s">
        <v>249</v>
      </c>
      <c r="E235" s="314">
        <f>E236+E237</f>
        <v>0</v>
      </c>
      <c r="F235" s="314">
        <f>F236+F237</f>
        <v>350000</v>
      </c>
      <c r="G235" s="303">
        <v>0</v>
      </c>
      <c r="GP235"/>
      <c r="GQ235"/>
      <c r="GR235"/>
      <c r="GS235"/>
      <c r="GT235"/>
      <c r="GU235"/>
      <c r="GV235"/>
    </row>
    <row r="236" spans="1:204" s="9" customFormat="1" ht="18.75" customHeight="1">
      <c r="A236" s="279"/>
      <c r="B236" s="279"/>
      <c r="C236" s="280">
        <v>4810</v>
      </c>
      <c r="D236" s="146" t="s">
        <v>250</v>
      </c>
      <c r="E236" s="130">
        <v>0</v>
      </c>
      <c r="F236" s="130">
        <v>150000</v>
      </c>
      <c r="G236" s="295">
        <v>0</v>
      </c>
      <c r="GP236"/>
      <c r="GQ236"/>
      <c r="GR236"/>
      <c r="GS236"/>
      <c r="GT236"/>
      <c r="GU236"/>
      <c r="GV236"/>
    </row>
    <row r="237" spans="1:204" s="98" customFormat="1" ht="24.75" customHeight="1">
      <c r="A237" s="218"/>
      <c r="B237" s="218"/>
      <c r="C237" s="219">
        <v>6800</v>
      </c>
      <c r="D237" s="93" t="s">
        <v>251</v>
      </c>
      <c r="E237" s="94">
        <v>0</v>
      </c>
      <c r="F237" s="94">
        <v>200000</v>
      </c>
      <c r="G237" s="304">
        <v>0</v>
      </c>
      <c r="GP237"/>
      <c r="GQ237"/>
      <c r="GR237"/>
      <c r="GS237"/>
      <c r="GT237"/>
      <c r="GU237"/>
      <c r="GV237"/>
    </row>
    <row r="238" spans="1:204" s="101" customFormat="1" ht="39.75" customHeight="1">
      <c r="A238" s="276">
        <v>801</v>
      </c>
      <c r="B238" s="276"/>
      <c r="C238" s="99"/>
      <c r="D238" s="100" t="s">
        <v>46</v>
      </c>
      <c r="E238" s="54">
        <f>E239+E266+E274+E297+E317+E336+E339+E341</f>
        <v>7505179</v>
      </c>
      <c r="F238" s="54">
        <f>F239+F266+F274+F297+F317+F336+F339+F341</f>
        <v>8533500</v>
      </c>
      <c r="G238" s="277">
        <f aca="true" t="shared" si="10" ref="G238:G254">F238/E238</f>
        <v>1.1370148533432713</v>
      </c>
      <c r="GP238"/>
      <c r="GQ238"/>
      <c r="GR238"/>
      <c r="GS238"/>
      <c r="GT238"/>
      <c r="GU238"/>
      <c r="GV238"/>
    </row>
    <row r="239" spans="1:204" s="22" customFormat="1" ht="18" customHeight="1">
      <c r="A239" s="213"/>
      <c r="B239" s="302">
        <v>80101</v>
      </c>
      <c r="C239" s="90"/>
      <c r="D239" s="50" t="s">
        <v>47</v>
      </c>
      <c r="E239" s="314">
        <f>SUM(E240:E265)</f>
        <v>4566736</v>
      </c>
      <c r="F239" s="314">
        <f>SUM(F240:F263)+F264</f>
        <v>4844000</v>
      </c>
      <c r="G239" s="303">
        <f t="shared" si="10"/>
        <v>1.0607138227390416</v>
      </c>
      <c r="GP239"/>
      <c r="GQ239"/>
      <c r="GR239"/>
      <c r="GS239"/>
      <c r="GT239"/>
      <c r="GU239"/>
      <c r="GV239"/>
    </row>
    <row r="240" spans="1:204" s="11" customFormat="1" ht="26.25" customHeight="1">
      <c r="A240" s="279"/>
      <c r="B240" s="279"/>
      <c r="C240" s="280">
        <v>2540</v>
      </c>
      <c r="D240" s="149" t="s">
        <v>252</v>
      </c>
      <c r="E240" s="130">
        <v>235000</v>
      </c>
      <c r="F240" s="301">
        <v>288000</v>
      </c>
      <c r="G240" s="295">
        <f t="shared" si="10"/>
        <v>1.225531914893617</v>
      </c>
      <c r="GP240"/>
      <c r="GQ240"/>
      <c r="GR240"/>
      <c r="GS240"/>
      <c r="GT240"/>
      <c r="GU240"/>
      <c r="GV240"/>
    </row>
    <row r="241" spans="1:204" s="11" customFormat="1" ht="26.25" customHeight="1">
      <c r="A241" s="279"/>
      <c r="B241" s="279"/>
      <c r="C241" s="280">
        <v>3020</v>
      </c>
      <c r="D241" s="146" t="s">
        <v>205</v>
      </c>
      <c r="E241" s="130">
        <v>171598</v>
      </c>
      <c r="F241" s="130">
        <v>185000</v>
      </c>
      <c r="G241" s="295">
        <f t="shared" si="10"/>
        <v>1.0781011433699694</v>
      </c>
      <c r="GP241"/>
      <c r="GQ241"/>
      <c r="GR241"/>
      <c r="GS241"/>
      <c r="GT241"/>
      <c r="GU241"/>
      <c r="GV241"/>
    </row>
    <row r="242" spans="1:204" s="11" customFormat="1" ht="24" customHeight="1">
      <c r="A242" s="279"/>
      <c r="B242" s="279"/>
      <c r="C242" s="280">
        <v>3110</v>
      </c>
      <c r="D242" s="146" t="s">
        <v>253</v>
      </c>
      <c r="E242" s="130">
        <v>2446</v>
      </c>
      <c r="F242" s="130">
        <v>3000</v>
      </c>
      <c r="G242" s="295">
        <f t="shared" si="10"/>
        <v>1.2264922322158627</v>
      </c>
      <c r="GP242"/>
      <c r="GQ242"/>
      <c r="GR242"/>
      <c r="GS242"/>
      <c r="GT242"/>
      <c r="GU242"/>
      <c r="GV242"/>
    </row>
    <row r="243" spans="1:204" s="11" customFormat="1" ht="17.25" customHeight="1">
      <c r="A243" s="279"/>
      <c r="B243" s="279"/>
      <c r="C243" s="280">
        <v>4010</v>
      </c>
      <c r="D243" s="146" t="s">
        <v>190</v>
      </c>
      <c r="E243" s="130">
        <v>2239003</v>
      </c>
      <c r="F243" s="130">
        <v>2650000</v>
      </c>
      <c r="G243" s="295">
        <f t="shared" si="10"/>
        <v>1.1835625052757857</v>
      </c>
      <c r="GP243"/>
      <c r="GQ243"/>
      <c r="GR243"/>
      <c r="GS243"/>
      <c r="GT243"/>
      <c r="GU243"/>
      <c r="GV243"/>
    </row>
    <row r="244" spans="1:204" s="11" customFormat="1" ht="17.25" customHeight="1">
      <c r="A244" s="279"/>
      <c r="B244" s="279"/>
      <c r="C244" s="280">
        <v>4040</v>
      </c>
      <c r="D244" s="146" t="s">
        <v>191</v>
      </c>
      <c r="E244" s="130">
        <v>158865</v>
      </c>
      <c r="F244" s="130">
        <v>200000</v>
      </c>
      <c r="G244" s="295">
        <f t="shared" si="10"/>
        <v>1.2589305385075378</v>
      </c>
      <c r="GP244"/>
      <c r="GQ244"/>
      <c r="GR244"/>
      <c r="GS244"/>
      <c r="GT244"/>
      <c r="GU244"/>
      <c r="GV244"/>
    </row>
    <row r="245" spans="1:204" s="11" customFormat="1" ht="15.75" customHeight="1">
      <c r="A245" s="279"/>
      <c r="B245" s="279"/>
      <c r="C245" s="280">
        <v>4110</v>
      </c>
      <c r="D245" s="146" t="s">
        <v>192</v>
      </c>
      <c r="E245" s="130">
        <v>440596</v>
      </c>
      <c r="F245" s="130">
        <v>520000</v>
      </c>
      <c r="G245" s="295">
        <f t="shared" si="10"/>
        <v>1.1802195208308746</v>
      </c>
      <c r="GP245"/>
      <c r="GQ245"/>
      <c r="GR245"/>
      <c r="GS245"/>
      <c r="GT245"/>
      <c r="GU245"/>
      <c r="GV245"/>
    </row>
    <row r="246" spans="1:204" s="11" customFormat="1" ht="15" customHeight="1">
      <c r="A246" s="279"/>
      <c r="B246" s="279"/>
      <c r="C246" s="280">
        <v>4120</v>
      </c>
      <c r="D246" s="146" t="s">
        <v>140</v>
      </c>
      <c r="E246" s="130">
        <v>61505</v>
      </c>
      <c r="F246" s="130">
        <v>85000</v>
      </c>
      <c r="G246" s="295">
        <f t="shared" si="10"/>
        <v>1.382001463295667</v>
      </c>
      <c r="GP246"/>
      <c r="GQ246"/>
      <c r="GR246"/>
      <c r="GS246"/>
      <c r="GT246"/>
      <c r="GU246"/>
      <c r="GV246"/>
    </row>
    <row r="247" spans="1:204" s="11" customFormat="1" ht="15" customHeight="1">
      <c r="A247" s="279"/>
      <c r="B247" s="279"/>
      <c r="C247" s="280">
        <v>4170</v>
      </c>
      <c r="D247" s="146" t="s">
        <v>141</v>
      </c>
      <c r="E247" s="130">
        <v>15704</v>
      </c>
      <c r="F247" s="130">
        <v>25000</v>
      </c>
      <c r="G247" s="295">
        <f t="shared" si="10"/>
        <v>1.5919510952623535</v>
      </c>
      <c r="GP247"/>
      <c r="GQ247"/>
      <c r="GR247"/>
      <c r="GS247"/>
      <c r="GT247"/>
      <c r="GU247"/>
      <c r="GV247"/>
    </row>
    <row r="248" spans="1:204" s="11" customFormat="1" ht="17.25" customHeight="1">
      <c r="A248" s="279"/>
      <c r="B248" s="279"/>
      <c r="C248" s="280">
        <v>4210</v>
      </c>
      <c r="D248" s="146" t="s">
        <v>159</v>
      </c>
      <c r="E248" s="130">
        <v>202198</v>
      </c>
      <c r="F248" s="130">
        <v>164500</v>
      </c>
      <c r="G248" s="295">
        <f t="shared" si="10"/>
        <v>0.8135589867357739</v>
      </c>
      <c r="GP248"/>
      <c r="GQ248"/>
      <c r="GR248"/>
      <c r="GS248"/>
      <c r="GT248"/>
      <c r="GU248"/>
      <c r="GV248"/>
    </row>
    <row r="249" spans="1:204" s="207" customFormat="1" ht="26.25" customHeight="1">
      <c r="A249" s="288"/>
      <c r="B249" s="288"/>
      <c r="C249" s="289">
        <v>4240</v>
      </c>
      <c r="D249" s="290" t="s">
        <v>254</v>
      </c>
      <c r="E249" s="291">
        <v>4062</v>
      </c>
      <c r="F249" s="291">
        <v>10000</v>
      </c>
      <c r="G249" s="292">
        <f t="shared" si="10"/>
        <v>2.461841457410143</v>
      </c>
      <c r="GP249"/>
      <c r="GQ249"/>
      <c r="GR249"/>
      <c r="GS249"/>
      <c r="GT249"/>
      <c r="GU249"/>
      <c r="GV249"/>
    </row>
    <row r="250" spans="1:204" s="207" customFormat="1" ht="17.25" customHeight="1">
      <c r="A250" s="288"/>
      <c r="B250" s="288"/>
      <c r="C250" s="289">
        <v>4260</v>
      </c>
      <c r="D250" s="290" t="s">
        <v>210</v>
      </c>
      <c r="E250" s="291">
        <v>140722</v>
      </c>
      <c r="F250" s="291">
        <v>160000</v>
      </c>
      <c r="G250" s="292">
        <f t="shared" si="10"/>
        <v>1.1369935049246032</v>
      </c>
      <c r="GP250"/>
      <c r="GQ250"/>
      <c r="GR250"/>
      <c r="GS250"/>
      <c r="GT250"/>
      <c r="GU250"/>
      <c r="GV250"/>
    </row>
    <row r="251" spans="1:204" s="11" customFormat="1" ht="17.25" customHeight="1">
      <c r="A251" s="279"/>
      <c r="B251" s="279"/>
      <c r="C251" s="280">
        <v>4270</v>
      </c>
      <c r="D251" s="149" t="s">
        <v>146</v>
      </c>
      <c r="E251" s="130">
        <v>78324</v>
      </c>
      <c r="F251" s="301">
        <v>57500</v>
      </c>
      <c r="G251" s="295">
        <f t="shared" si="10"/>
        <v>0.7341300240028599</v>
      </c>
      <c r="GP251"/>
      <c r="GQ251"/>
      <c r="GR251"/>
      <c r="GS251"/>
      <c r="GT251"/>
      <c r="GU251"/>
      <c r="GV251"/>
    </row>
    <row r="252" spans="1:204" s="11" customFormat="1" ht="17.25" customHeight="1">
      <c r="A252" s="279"/>
      <c r="B252" s="279"/>
      <c r="C252" s="280">
        <v>4280</v>
      </c>
      <c r="D252" s="146" t="s">
        <v>211</v>
      </c>
      <c r="E252" s="130">
        <v>2778</v>
      </c>
      <c r="F252" s="130">
        <v>3000</v>
      </c>
      <c r="G252" s="295">
        <f t="shared" si="10"/>
        <v>1.079913606911447</v>
      </c>
      <c r="GP252"/>
      <c r="GQ252"/>
      <c r="GR252"/>
      <c r="GS252"/>
      <c r="GT252"/>
      <c r="GU252"/>
      <c r="GV252"/>
    </row>
    <row r="253" spans="1:204" s="11" customFormat="1" ht="17.25" customHeight="1">
      <c r="A253" s="279"/>
      <c r="B253" s="279"/>
      <c r="C253" s="280">
        <v>4300</v>
      </c>
      <c r="D253" s="146" t="s">
        <v>108</v>
      </c>
      <c r="E253" s="130">
        <v>59703</v>
      </c>
      <c r="F253" s="130">
        <v>34000</v>
      </c>
      <c r="G253" s="295">
        <f t="shared" si="10"/>
        <v>0.5694856204880827</v>
      </c>
      <c r="GP253"/>
      <c r="GQ253"/>
      <c r="GR253"/>
      <c r="GS253"/>
      <c r="GT253"/>
      <c r="GU253"/>
      <c r="GV253"/>
    </row>
    <row r="254" spans="1:204" s="11" customFormat="1" ht="17.25" customHeight="1">
      <c r="A254" s="279"/>
      <c r="B254" s="279"/>
      <c r="C254" s="280">
        <v>4350</v>
      </c>
      <c r="D254" s="146" t="s">
        <v>212</v>
      </c>
      <c r="E254" s="130">
        <v>2803</v>
      </c>
      <c r="F254" s="130">
        <v>6000</v>
      </c>
      <c r="G254" s="295">
        <f t="shared" si="10"/>
        <v>2.1405636817695326</v>
      </c>
      <c r="GP254"/>
      <c r="GQ254"/>
      <c r="GR254"/>
      <c r="GS254"/>
      <c r="GT254"/>
      <c r="GU254"/>
      <c r="GV254"/>
    </row>
    <row r="255" spans="1:204" s="11" customFormat="1" ht="17.25" customHeight="1">
      <c r="A255" s="279"/>
      <c r="B255" s="279"/>
      <c r="C255" s="280">
        <v>4370</v>
      </c>
      <c r="D255" s="146" t="s">
        <v>214</v>
      </c>
      <c r="E255" s="130"/>
      <c r="F255" s="130">
        <v>24000</v>
      </c>
      <c r="G255" s="295">
        <v>0</v>
      </c>
      <c r="GP255"/>
      <c r="GQ255"/>
      <c r="GR255"/>
      <c r="GS255"/>
      <c r="GT255"/>
      <c r="GU255"/>
      <c r="GV255"/>
    </row>
    <row r="256" spans="1:204" s="11" customFormat="1" ht="17.25" customHeight="1">
      <c r="A256" s="279"/>
      <c r="B256" s="279"/>
      <c r="C256" s="280">
        <v>4410</v>
      </c>
      <c r="D256" s="146" t="s">
        <v>147</v>
      </c>
      <c r="E256" s="130">
        <v>4847</v>
      </c>
      <c r="F256" s="130">
        <v>6000</v>
      </c>
      <c r="G256" s="295">
        <f>F256/E256</f>
        <v>1.2378791004745202</v>
      </c>
      <c r="GP256"/>
      <c r="GQ256"/>
      <c r="GR256"/>
      <c r="GS256"/>
      <c r="GT256"/>
      <c r="GU256"/>
      <c r="GV256"/>
    </row>
    <row r="257" spans="1:204" s="11" customFormat="1" ht="17.25" customHeight="1">
      <c r="A257" s="279"/>
      <c r="B257" s="279"/>
      <c r="C257" s="280">
        <v>4430</v>
      </c>
      <c r="D257" s="146" t="s">
        <v>752</v>
      </c>
      <c r="E257" s="130">
        <v>4023</v>
      </c>
      <c r="F257" s="130">
        <v>4500</v>
      </c>
      <c r="G257" s="295">
        <f>F257/E257</f>
        <v>1.1185682326621924</v>
      </c>
      <c r="GP257"/>
      <c r="GQ257"/>
      <c r="GR257"/>
      <c r="GS257"/>
      <c r="GT257"/>
      <c r="GU257"/>
      <c r="GV257"/>
    </row>
    <row r="258" spans="1:204" s="11" customFormat="1" ht="22.5" customHeight="1">
      <c r="A258" s="279"/>
      <c r="B258" s="279"/>
      <c r="C258" s="280">
        <v>4440</v>
      </c>
      <c r="D258" s="146" t="s">
        <v>193</v>
      </c>
      <c r="E258" s="130">
        <v>156960</v>
      </c>
      <c r="F258" s="130">
        <v>175000</v>
      </c>
      <c r="G258" s="295">
        <f>F258/E258</f>
        <v>1.11493374108053</v>
      </c>
      <c r="GP258"/>
      <c r="GQ258"/>
      <c r="GR258"/>
      <c r="GS258"/>
      <c r="GT258"/>
      <c r="GU258"/>
      <c r="GV258"/>
    </row>
    <row r="259" spans="1:204" s="11" customFormat="1" ht="20.25" customHeight="1">
      <c r="A259" s="279"/>
      <c r="B259" s="279"/>
      <c r="C259" s="280">
        <v>4740</v>
      </c>
      <c r="D259" s="146" t="s">
        <v>202</v>
      </c>
      <c r="E259" s="130"/>
      <c r="F259" s="130">
        <v>25000</v>
      </c>
      <c r="G259" s="295">
        <v>0</v>
      </c>
      <c r="GP259"/>
      <c r="GQ259"/>
      <c r="GR259"/>
      <c r="GS259"/>
      <c r="GT259"/>
      <c r="GU259"/>
      <c r="GV259"/>
    </row>
    <row r="260" spans="1:204" s="11" customFormat="1" ht="26.25" customHeight="1">
      <c r="A260" s="279"/>
      <c r="B260" s="279"/>
      <c r="C260" s="280">
        <v>4750</v>
      </c>
      <c r="D260" s="146" t="s">
        <v>255</v>
      </c>
      <c r="E260" s="130"/>
      <c r="F260" s="130">
        <v>500</v>
      </c>
      <c r="G260" s="295">
        <v>0</v>
      </c>
      <c r="GP260"/>
      <c r="GQ260"/>
      <c r="GR260"/>
      <c r="GS260"/>
      <c r="GT260"/>
      <c r="GU260"/>
      <c r="GV260"/>
    </row>
    <row r="261" spans="1:204" s="22" customFormat="1" ht="29.25" customHeight="1">
      <c r="A261" s="213"/>
      <c r="B261" s="213"/>
      <c r="C261" s="293">
        <v>6050</v>
      </c>
      <c r="D261" s="68" t="s">
        <v>256</v>
      </c>
      <c r="E261" s="137">
        <v>0</v>
      </c>
      <c r="F261" s="137">
        <v>44000</v>
      </c>
      <c r="G261" s="295">
        <v>0</v>
      </c>
      <c r="GP261"/>
      <c r="GQ261"/>
      <c r="GR261"/>
      <c r="GS261"/>
      <c r="GT261"/>
      <c r="GU261"/>
      <c r="GV261"/>
    </row>
    <row r="262" spans="1:204" s="22" customFormat="1" ht="29.25" customHeight="1">
      <c r="A262" s="213"/>
      <c r="B262" s="213"/>
      <c r="C262" s="293">
        <v>6050</v>
      </c>
      <c r="D262" s="68" t="s">
        <v>257</v>
      </c>
      <c r="E262" s="137"/>
      <c r="F262" s="137">
        <v>50000</v>
      </c>
      <c r="G262" s="295">
        <v>0</v>
      </c>
      <c r="GP262"/>
      <c r="GQ262"/>
      <c r="GR262"/>
      <c r="GS262"/>
      <c r="GT262"/>
      <c r="GU262"/>
      <c r="GV262"/>
    </row>
    <row r="263" spans="1:204" s="22" customFormat="1" ht="30.75" customHeight="1">
      <c r="A263" s="213"/>
      <c r="B263" s="213"/>
      <c r="C263" s="293">
        <v>6050</v>
      </c>
      <c r="D263" s="68" t="s">
        <v>258</v>
      </c>
      <c r="E263" s="137">
        <v>0</v>
      </c>
      <c r="F263" s="137">
        <v>44000</v>
      </c>
      <c r="G263" s="295">
        <v>0</v>
      </c>
      <c r="GP263"/>
      <c r="GQ263"/>
      <c r="GR263"/>
      <c r="GS263"/>
      <c r="GT263"/>
      <c r="GU263"/>
      <c r="GV263"/>
    </row>
    <row r="264" spans="1:204" s="22" customFormat="1" ht="30" customHeight="1">
      <c r="A264" s="213"/>
      <c r="B264" s="213"/>
      <c r="C264" s="293">
        <v>6050</v>
      </c>
      <c r="D264" s="134" t="s">
        <v>259</v>
      </c>
      <c r="E264" s="137"/>
      <c r="F264" s="135">
        <v>80000</v>
      </c>
      <c r="G264" s="295">
        <v>0</v>
      </c>
      <c r="GP264"/>
      <c r="GQ264"/>
      <c r="GR264"/>
      <c r="GS264"/>
      <c r="GT264"/>
      <c r="GU264"/>
      <c r="GV264"/>
    </row>
    <row r="265" spans="1:204" s="22" customFormat="1" ht="29.25" customHeight="1" hidden="1" outlineLevel="1">
      <c r="A265" s="213"/>
      <c r="B265" s="213"/>
      <c r="C265" s="293">
        <v>6050</v>
      </c>
      <c r="D265" s="68" t="s">
        <v>260</v>
      </c>
      <c r="E265" s="137">
        <v>585599</v>
      </c>
      <c r="F265" s="137">
        <v>0</v>
      </c>
      <c r="G265" s="295">
        <f aca="true" t="shared" si="11" ref="G265:G271">F265/E265</f>
        <v>0</v>
      </c>
      <c r="GP265"/>
      <c r="GQ265"/>
      <c r="GR265"/>
      <c r="GS265"/>
      <c r="GT265"/>
      <c r="GU265"/>
      <c r="GV265"/>
    </row>
    <row r="266" spans="1:204" s="22" customFormat="1" ht="20.25" customHeight="1" collapsed="1">
      <c r="A266" s="213"/>
      <c r="B266" s="302">
        <v>80103</v>
      </c>
      <c r="C266" s="90"/>
      <c r="D266" s="359" t="s">
        <v>261</v>
      </c>
      <c r="E266" s="314">
        <f>SUM(E267:E273)</f>
        <v>198279</v>
      </c>
      <c r="F266" s="314">
        <f>SUM(F267:F273)</f>
        <v>288700</v>
      </c>
      <c r="G266" s="303">
        <f t="shared" si="11"/>
        <v>1.4560291306694102</v>
      </c>
      <c r="GP266"/>
      <c r="GQ266"/>
      <c r="GR266"/>
      <c r="GS266"/>
      <c r="GT266"/>
      <c r="GU266"/>
      <c r="GV266"/>
    </row>
    <row r="267" spans="1:204" s="11" customFormat="1" ht="32.25" customHeight="1">
      <c r="A267" s="279"/>
      <c r="B267" s="279"/>
      <c r="C267" s="280">
        <v>3020</v>
      </c>
      <c r="D267" s="146" t="s">
        <v>205</v>
      </c>
      <c r="E267" s="130">
        <v>11855</v>
      </c>
      <c r="F267" s="130">
        <v>18000</v>
      </c>
      <c r="G267" s="295">
        <f t="shared" si="11"/>
        <v>1.5183466891606916</v>
      </c>
      <c r="GP267"/>
      <c r="GQ267"/>
      <c r="GR267"/>
      <c r="GS267"/>
      <c r="GT267"/>
      <c r="GU267"/>
      <c r="GV267"/>
    </row>
    <row r="268" spans="1:204" s="11" customFormat="1" ht="17.25" customHeight="1">
      <c r="A268" s="279"/>
      <c r="B268" s="279"/>
      <c r="C268" s="280">
        <v>4010</v>
      </c>
      <c r="D268" s="146" t="s">
        <v>190</v>
      </c>
      <c r="E268" s="130">
        <v>135019</v>
      </c>
      <c r="F268" s="130">
        <v>192000</v>
      </c>
      <c r="G268" s="295">
        <f t="shared" si="11"/>
        <v>1.4220220857805197</v>
      </c>
      <c r="GP268"/>
      <c r="GQ268"/>
      <c r="GR268"/>
      <c r="GS268"/>
      <c r="GT268"/>
      <c r="GU268"/>
      <c r="GV268"/>
    </row>
    <row r="269" spans="1:204" s="11" customFormat="1" ht="17.25" customHeight="1">
      <c r="A269" s="279"/>
      <c r="B269" s="279"/>
      <c r="C269" s="280">
        <v>4040</v>
      </c>
      <c r="D269" s="146" t="s">
        <v>191</v>
      </c>
      <c r="E269" s="130">
        <v>11006</v>
      </c>
      <c r="F269" s="130">
        <v>16200</v>
      </c>
      <c r="G269" s="295">
        <f t="shared" si="11"/>
        <v>1.4719244048700708</v>
      </c>
      <c r="GP269"/>
      <c r="GQ269"/>
      <c r="GR269"/>
      <c r="GS269"/>
      <c r="GT269"/>
      <c r="GU269"/>
      <c r="GV269"/>
    </row>
    <row r="270" spans="1:204" s="11" customFormat="1" ht="17.25" customHeight="1">
      <c r="A270" s="279"/>
      <c r="B270" s="279"/>
      <c r="C270" s="280">
        <v>4110</v>
      </c>
      <c r="D270" s="146" t="s">
        <v>192</v>
      </c>
      <c r="E270" s="130">
        <v>26475</v>
      </c>
      <c r="F270" s="130">
        <v>39500</v>
      </c>
      <c r="G270" s="295">
        <f t="shared" si="11"/>
        <v>1.4919735599622286</v>
      </c>
      <c r="GP270"/>
      <c r="GQ270"/>
      <c r="GR270"/>
      <c r="GS270"/>
      <c r="GT270"/>
      <c r="GU270"/>
      <c r="GV270"/>
    </row>
    <row r="271" spans="1:204" s="11" customFormat="1" ht="17.25" customHeight="1">
      <c r="A271" s="279"/>
      <c r="B271" s="279"/>
      <c r="C271" s="280">
        <v>4120</v>
      </c>
      <c r="D271" s="146" t="s">
        <v>140</v>
      </c>
      <c r="E271" s="130">
        <v>3668</v>
      </c>
      <c r="F271" s="130">
        <v>7000</v>
      </c>
      <c r="G271" s="295">
        <f t="shared" si="11"/>
        <v>1.9083969465648856</v>
      </c>
      <c r="GP271"/>
      <c r="GQ271"/>
      <c r="GR271"/>
      <c r="GS271"/>
      <c r="GT271"/>
      <c r="GU271"/>
      <c r="GV271"/>
    </row>
    <row r="272" spans="1:204" s="11" customFormat="1" ht="17.25" customHeight="1">
      <c r="A272" s="279"/>
      <c r="B272" s="279"/>
      <c r="C272" s="280">
        <v>4170</v>
      </c>
      <c r="D272" s="146" t="s">
        <v>141</v>
      </c>
      <c r="E272" s="130">
        <v>0</v>
      </c>
      <c r="F272" s="130">
        <v>1000</v>
      </c>
      <c r="G272" s="295">
        <v>0</v>
      </c>
      <c r="GP272"/>
      <c r="GQ272"/>
      <c r="GR272"/>
      <c r="GS272"/>
      <c r="GT272"/>
      <c r="GU272"/>
      <c r="GV272"/>
    </row>
    <row r="273" spans="1:204" s="11" customFormat="1" ht="17.25" customHeight="1">
      <c r="A273" s="279"/>
      <c r="B273" s="279"/>
      <c r="C273" s="280">
        <v>4440</v>
      </c>
      <c r="D273" s="146" t="s">
        <v>193</v>
      </c>
      <c r="E273" s="130">
        <v>10256</v>
      </c>
      <c r="F273" s="130">
        <v>15000</v>
      </c>
      <c r="G273" s="295">
        <f aca="true" t="shared" si="12" ref="G273:G287">F273/E273</f>
        <v>1.4625585023400935</v>
      </c>
      <c r="GP273"/>
      <c r="GQ273"/>
      <c r="GR273"/>
      <c r="GS273"/>
      <c r="GT273"/>
      <c r="GU273"/>
      <c r="GV273"/>
    </row>
    <row r="274" spans="1:204" s="22" customFormat="1" ht="18" customHeight="1">
      <c r="A274" s="213"/>
      <c r="B274" s="302">
        <v>80104</v>
      </c>
      <c r="C274" s="90"/>
      <c r="D274" s="50" t="s">
        <v>262</v>
      </c>
      <c r="E274" s="314">
        <f>SUM(E275:E296)</f>
        <v>1011689</v>
      </c>
      <c r="F274" s="314">
        <f>SUM(F275:F296)</f>
        <v>1154400</v>
      </c>
      <c r="G274" s="303">
        <f t="shared" si="12"/>
        <v>1.1410621248229447</v>
      </c>
      <c r="GP274"/>
      <c r="GQ274"/>
      <c r="GR274"/>
      <c r="GS274"/>
      <c r="GT274"/>
      <c r="GU274"/>
      <c r="GV274"/>
    </row>
    <row r="275" spans="1:204" s="11" customFormat="1" ht="26.25" customHeight="1">
      <c r="A275" s="279"/>
      <c r="B275" s="279"/>
      <c r="C275" s="280">
        <v>3020</v>
      </c>
      <c r="D275" s="146" t="s">
        <v>205</v>
      </c>
      <c r="E275" s="130">
        <v>26742</v>
      </c>
      <c r="F275" s="130">
        <v>28000</v>
      </c>
      <c r="G275" s="303">
        <f t="shared" si="12"/>
        <v>1.0470421060504076</v>
      </c>
      <c r="GP275"/>
      <c r="GQ275"/>
      <c r="GR275"/>
      <c r="GS275"/>
      <c r="GT275"/>
      <c r="GU275"/>
      <c r="GV275"/>
    </row>
    <row r="276" spans="1:204" s="11" customFormat="1" ht="17.25" customHeight="1">
      <c r="A276" s="279"/>
      <c r="B276" s="279"/>
      <c r="C276" s="280">
        <v>4010</v>
      </c>
      <c r="D276" s="146" t="s">
        <v>190</v>
      </c>
      <c r="E276" s="130">
        <v>449484</v>
      </c>
      <c r="F276" s="130">
        <v>510000</v>
      </c>
      <c r="G276" s="295">
        <f t="shared" si="12"/>
        <v>1.1346343807566008</v>
      </c>
      <c r="GP276"/>
      <c r="GQ276"/>
      <c r="GR276"/>
      <c r="GS276"/>
      <c r="GT276"/>
      <c r="GU276"/>
      <c r="GV276"/>
    </row>
    <row r="277" spans="1:204" s="11" customFormat="1" ht="17.25" customHeight="1">
      <c r="A277" s="279"/>
      <c r="B277" s="279"/>
      <c r="C277" s="280">
        <v>4040</v>
      </c>
      <c r="D277" s="146" t="s">
        <v>191</v>
      </c>
      <c r="E277" s="130">
        <v>32158</v>
      </c>
      <c r="F277" s="130">
        <v>45000</v>
      </c>
      <c r="G277" s="303">
        <f t="shared" si="12"/>
        <v>1.3993407550220784</v>
      </c>
      <c r="GP277"/>
      <c r="GQ277"/>
      <c r="GR277"/>
      <c r="GS277"/>
      <c r="GT277"/>
      <c r="GU277"/>
      <c r="GV277"/>
    </row>
    <row r="278" spans="1:204" s="11" customFormat="1" ht="17.25" customHeight="1">
      <c r="A278" s="279"/>
      <c r="B278" s="279"/>
      <c r="C278" s="280">
        <v>4110</v>
      </c>
      <c r="D278" s="146" t="s">
        <v>192</v>
      </c>
      <c r="E278" s="130">
        <v>86585</v>
      </c>
      <c r="F278" s="130">
        <v>105000</v>
      </c>
      <c r="G278" s="303">
        <f t="shared" si="12"/>
        <v>1.2126811803430155</v>
      </c>
      <c r="GP278"/>
      <c r="GQ278"/>
      <c r="GR278"/>
      <c r="GS278"/>
      <c r="GT278"/>
      <c r="GU278"/>
      <c r="GV278"/>
    </row>
    <row r="279" spans="1:204" s="11" customFormat="1" ht="17.25" customHeight="1">
      <c r="A279" s="279"/>
      <c r="B279" s="279"/>
      <c r="C279" s="280">
        <v>4120</v>
      </c>
      <c r="D279" s="146" t="s">
        <v>140</v>
      </c>
      <c r="E279" s="130">
        <v>12211</v>
      </c>
      <c r="F279" s="130">
        <v>20000</v>
      </c>
      <c r="G279" s="303">
        <f t="shared" si="12"/>
        <v>1.6378674965195317</v>
      </c>
      <c r="GP279"/>
      <c r="GQ279"/>
      <c r="GR279"/>
      <c r="GS279"/>
      <c r="GT279"/>
      <c r="GU279"/>
      <c r="GV279"/>
    </row>
    <row r="280" spans="1:204" s="11" customFormat="1" ht="17.25" customHeight="1">
      <c r="A280" s="279"/>
      <c r="B280" s="279"/>
      <c r="C280" s="280">
        <v>4170</v>
      </c>
      <c r="D280" s="146" t="s">
        <v>141</v>
      </c>
      <c r="E280" s="130">
        <v>840</v>
      </c>
      <c r="F280" s="130">
        <v>10000</v>
      </c>
      <c r="G280" s="303">
        <f t="shared" si="12"/>
        <v>11.904761904761905</v>
      </c>
      <c r="GP280"/>
      <c r="GQ280"/>
      <c r="GR280"/>
      <c r="GS280"/>
      <c r="GT280"/>
      <c r="GU280"/>
      <c r="GV280"/>
    </row>
    <row r="281" spans="1:204" s="11" customFormat="1" ht="17.25" customHeight="1">
      <c r="A281" s="279"/>
      <c r="B281" s="279"/>
      <c r="C281" s="280">
        <v>4210</v>
      </c>
      <c r="D281" s="146" t="s">
        <v>159</v>
      </c>
      <c r="E281" s="130">
        <v>22019</v>
      </c>
      <c r="F281" s="130">
        <v>20000</v>
      </c>
      <c r="G281" s="303">
        <f t="shared" si="12"/>
        <v>0.9083064626004814</v>
      </c>
      <c r="GP281"/>
      <c r="GQ281"/>
      <c r="GR281"/>
      <c r="GS281"/>
      <c r="GT281"/>
      <c r="GU281"/>
      <c r="GV281"/>
    </row>
    <row r="282" spans="1:204" s="11" customFormat="1" ht="17.25" customHeight="1">
      <c r="A282" s="279"/>
      <c r="B282" s="279"/>
      <c r="C282" s="280">
        <v>4220</v>
      </c>
      <c r="D282" s="146" t="s">
        <v>263</v>
      </c>
      <c r="E282" s="130">
        <v>76806</v>
      </c>
      <c r="F282" s="301">
        <f>DOCHODY!F107</f>
        <v>85000</v>
      </c>
      <c r="G282" s="303">
        <f t="shared" si="12"/>
        <v>1.1066843736166445</v>
      </c>
      <c r="GP282"/>
      <c r="GQ282"/>
      <c r="GR282"/>
      <c r="GS282"/>
      <c r="GT282"/>
      <c r="GU282"/>
      <c r="GV282"/>
    </row>
    <row r="283" spans="1:204" s="11" customFormat="1" ht="24.75" customHeight="1">
      <c r="A283" s="279"/>
      <c r="B283" s="279"/>
      <c r="C283" s="280">
        <v>4240</v>
      </c>
      <c r="D283" s="146" t="s">
        <v>254</v>
      </c>
      <c r="E283" s="130">
        <v>2402</v>
      </c>
      <c r="F283" s="130">
        <v>6000</v>
      </c>
      <c r="G283" s="303">
        <f t="shared" si="12"/>
        <v>2.4979184013322233</v>
      </c>
      <c r="GP283"/>
      <c r="GQ283"/>
      <c r="GR283"/>
      <c r="GS283"/>
      <c r="GT283"/>
      <c r="GU283"/>
      <c r="GV283"/>
    </row>
    <row r="284" spans="1:204" s="11" customFormat="1" ht="17.25" customHeight="1">
      <c r="A284" s="279"/>
      <c r="B284" s="279"/>
      <c r="C284" s="280">
        <v>4260</v>
      </c>
      <c r="D284" s="146" t="s">
        <v>210</v>
      </c>
      <c r="E284" s="130">
        <v>63219</v>
      </c>
      <c r="F284" s="130">
        <v>77000</v>
      </c>
      <c r="G284" s="303">
        <f t="shared" si="12"/>
        <v>1.2179882630221928</v>
      </c>
      <c r="GP284"/>
      <c r="GQ284"/>
      <c r="GR284"/>
      <c r="GS284"/>
      <c r="GT284"/>
      <c r="GU284"/>
      <c r="GV284"/>
    </row>
    <row r="285" spans="1:204" s="11" customFormat="1" ht="17.25" customHeight="1">
      <c r="A285" s="279"/>
      <c r="B285" s="279"/>
      <c r="C285" s="280">
        <v>4270</v>
      </c>
      <c r="D285" s="146" t="s">
        <v>146</v>
      </c>
      <c r="E285" s="130">
        <v>39421</v>
      </c>
      <c r="F285" s="130">
        <v>25000</v>
      </c>
      <c r="G285" s="303">
        <f t="shared" si="12"/>
        <v>0.6341797519088811</v>
      </c>
      <c r="GP285"/>
      <c r="GQ285"/>
      <c r="GR285"/>
      <c r="GS285"/>
      <c r="GT285"/>
      <c r="GU285"/>
      <c r="GV285"/>
    </row>
    <row r="286" spans="1:204" s="11" customFormat="1" ht="17.25" customHeight="1">
      <c r="A286" s="279"/>
      <c r="B286" s="279"/>
      <c r="C286" s="280">
        <v>4280</v>
      </c>
      <c r="D286" s="146" t="s">
        <v>211</v>
      </c>
      <c r="E286" s="130">
        <v>550</v>
      </c>
      <c r="F286" s="130">
        <v>1000</v>
      </c>
      <c r="G286" s="303">
        <f t="shared" si="12"/>
        <v>1.8181818181818181</v>
      </c>
      <c r="GP286"/>
      <c r="GQ286"/>
      <c r="GR286"/>
      <c r="GS286"/>
      <c r="GT286"/>
      <c r="GU286"/>
      <c r="GV286"/>
    </row>
    <row r="287" spans="1:204" s="11" customFormat="1" ht="17.25" customHeight="1">
      <c r="A287" s="279"/>
      <c r="B287" s="279"/>
      <c r="C287" s="280">
        <v>4300</v>
      </c>
      <c r="D287" s="146" t="s">
        <v>108</v>
      </c>
      <c r="E287" s="130">
        <v>10304</v>
      </c>
      <c r="F287" s="130">
        <v>7000</v>
      </c>
      <c r="G287" s="303">
        <f t="shared" si="12"/>
        <v>0.6793478260869565</v>
      </c>
      <c r="GP287"/>
      <c r="GQ287"/>
      <c r="GR287"/>
      <c r="GS287"/>
      <c r="GT287"/>
      <c r="GU287"/>
      <c r="GV287"/>
    </row>
    <row r="288" spans="1:204" s="11" customFormat="1" ht="19.5" customHeight="1">
      <c r="A288" s="279"/>
      <c r="B288" s="279"/>
      <c r="C288" s="280">
        <v>4370</v>
      </c>
      <c r="D288" s="146" t="s">
        <v>264</v>
      </c>
      <c r="E288" s="130">
        <v>0</v>
      </c>
      <c r="F288" s="130">
        <v>4000</v>
      </c>
      <c r="G288" s="303">
        <v>0</v>
      </c>
      <c r="GP288"/>
      <c r="GQ288"/>
      <c r="GR288"/>
      <c r="GS288"/>
      <c r="GT288"/>
      <c r="GU288"/>
      <c r="GV288"/>
    </row>
    <row r="289" spans="1:204" s="207" customFormat="1" ht="17.25" customHeight="1">
      <c r="A289" s="288"/>
      <c r="B289" s="288"/>
      <c r="C289" s="289">
        <v>4410</v>
      </c>
      <c r="D289" s="290" t="s">
        <v>147</v>
      </c>
      <c r="E289" s="130">
        <v>1176</v>
      </c>
      <c r="F289" s="130">
        <v>1200</v>
      </c>
      <c r="G289" s="303">
        <f>F289/E289</f>
        <v>1.0204081632653061</v>
      </c>
      <c r="GP289"/>
      <c r="GQ289"/>
      <c r="GR289"/>
      <c r="GS289"/>
      <c r="GT289"/>
      <c r="GU289"/>
      <c r="GV289"/>
    </row>
    <row r="290" spans="1:204" s="207" customFormat="1" ht="17.25" customHeight="1">
      <c r="A290" s="288"/>
      <c r="B290" s="288"/>
      <c r="C290" s="289">
        <v>4430</v>
      </c>
      <c r="D290" s="290" t="s">
        <v>752</v>
      </c>
      <c r="E290" s="130">
        <v>158</v>
      </c>
      <c r="F290" s="130">
        <v>200</v>
      </c>
      <c r="G290" s="303">
        <f>F290/E290</f>
        <v>1.2658227848101267</v>
      </c>
      <c r="GP290"/>
      <c r="GQ290"/>
      <c r="GR290"/>
      <c r="GS290"/>
      <c r="GT290"/>
      <c r="GU290"/>
      <c r="GV290"/>
    </row>
    <row r="291" spans="1:204" s="11" customFormat="1" ht="17.25" customHeight="1">
      <c r="A291" s="279"/>
      <c r="B291" s="279"/>
      <c r="C291" s="280">
        <v>4440</v>
      </c>
      <c r="D291" s="146" t="s">
        <v>193</v>
      </c>
      <c r="E291" s="291">
        <v>39560</v>
      </c>
      <c r="F291" s="291">
        <v>35000</v>
      </c>
      <c r="G291" s="303">
        <f>F291/E291</f>
        <v>0.884732052578362</v>
      </c>
      <c r="GP291"/>
      <c r="GQ291"/>
      <c r="GR291"/>
      <c r="GS291"/>
      <c r="GT291"/>
      <c r="GU291"/>
      <c r="GV291"/>
    </row>
    <row r="292" spans="1:204" s="11" customFormat="1" ht="17.25" customHeight="1">
      <c r="A292" s="279"/>
      <c r="B292" s="279"/>
      <c r="C292" s="280">
        <v>4740</v>
      </c>
      <c r="D292" s="146" t="s">
        <v>202</v>
      </c>
      <c r="E292" s="291"/>
      <c r="F292" s="291">
        <v>4500</v>
      </c>
      <c r="G292" s="303">
        <v>0</v>
      </c>
      <c r="GP292"/>
      <c r="GQ292"/>
      <c r="GR292"/>
      <c r="GS292"/>
      <c r="GT292"/>
      <c r="GU292"/>
      <c r="GV292"/>
    </row>
    <row r="293" spans="1:204" s="11" customFormat="1" ht="17.25" customHeight="1">
      <c r="A293" s="279"/>
      <c r="B293" s="279"/>
      <c r="C293" s="280">
        <v>4750</v>
      </c>
      <c r="D293" s="146" t="s">
        <v>203</v>
      </c>
      <c r="E293" s="291"/>
      <c r="F293" s="291">
        <v>500</v>
      </c>
      <c r="G293" s="303">
        <v>0</v>
      </c>
      <c r="GP293"/>
      <c r="GQ293"/>
      <c r="GR293"/>
      <c r="GS293"/>
      <c r="GT293"/>
      <c r="GU293"/>
      <c r="GV293"/>
    </row>
    <row r="294" spans="1:204" s="22" customFormat="1" ht="26.25" customHeight="1">
      <c r="A294" s="213"/>
      <c r="B294" s="213"/>
      <c r="C294" s="293">
        <v>6050</v>
      </c>
      <c r="D294" s="68" t="s">
        <v>265</v>
      </c>
      <c r="E294" s="137">
        <v>132327</v>
      </c>
      <c r="F294" s="137">
        <v>0</v>
      </c>
      <c r="G294" s="303">
        <f>F294/E294</f>
        <v>0</v>
      </c>
      <c r="GP294"/>
      <c r="GQ294"/>
      <c r="GR294"/>
      <c r="GS294"/>
      <c r="GT294"/>
      <c r="GU294"/>
      <c r="GV294"/>
    </row>
    <row r="295" spans="1:204" s="22" customFormat="1" ht="18.75" customHeight="1">
      <c r="A295" s="213"/>
      <c r="B295" s="213"/>
      <c r="C295" s="293">
        <v>6060</v>
      </c>
      <c r="D295" s="68" t="s">
        <v>266</v>
      </c>
      <c r="E295" s="137">
        <v>15727</v>
      </c>
      <c r="F295" s="137">
        <v>0</v>
      </c>
      <c r="G295" s="303">
        <f>F295/E295</f>
        <v>0</v>
      </c>
      <c r="GP295"/>
      <c r="GQ295"/>
      <c r="GR295"/>
      <c r="GS295"/>
      <c r="GT295"/>
      <c r="GU295"/>
      <c r="GV295"/>
    </row>
    <row r="296" spans="1:204" s="22" customFormat="1" ht="26.25" customHeight="1">
      <c r="A296" s="213"/>
      <c r="B296" s="213"/>
      <c r="C296" s="293">
        <v>6050</v>
      </c>
      <c r="D296" s="134" t="s">
        <v>267</v>
      </c>
      <c r="E296" s="137"/>
      <c r="F296" s="135">
        <v>170000</v>
      </c>
      <c r="G296" s="303">
        <v>0</v>
      </c>
      <c r="GP296"/>
      <c r="GQ296"/>
      <c r="GR296"/>
      <c r="GS296"/>
      <c r="GT296"/>
      <c r="GU296"/>
      <c r="GV296"/>
    </row>
    <row r="297" spans="1:204" s="22" customFormat="1" ht="18" customHeight="1">
      <c r="A297" s="213"/>
      <c r="B297" s="302">
        <v>80110</v>
      </c>
      <c r="C297" s="90"/>
      <c r="D297" s="50" t="s">
        <v>59</v>
      </c>
      <c r="E297" s="314">
        <f>SUM(E298:E316)</f>
        <v>1223832</v>
      </c>
      <c r="F297" s="314">
        <f>SUM(F298:F316)</f>
        <v>1557100</v>
      </c>
      <c r="G297" s="303">
        <f aca="true" t="shared" si="13" ref="G297:G310">F297/E297</f>
        <v>1.272315154367593</v>
      </c>
      <c r="GP297"/>
      <c r="GQ297"/>
      <c r="GR297"/>
      <c r="GS297"/>
      <c r="GT297"/>
      <c r="GU297"/>
      <c r="GV297"/>
    </row>
    <row r="298" spans="1:204" s="11" customFormat="1" ht="26.25" customHeight="1">
      <c r="A298" s="279"/>
      <c r="B298" s="279"/>
      <c r="C298" s="280">
        <v>3020</v>
      </c>
      <c r="D298" s="146" t="s">
        <v>205</v>
      </c>
      <c r="E298" s="130">
        <v>68659</v>
      </c>
      <c r="F298" s="130">
        <v>74000</v>
      </c>
      <c r="G298" s="295">
        <f t="shared" si="13"/>
        <v>1.0777902387159732</v>
      </c>
      <c r="GP298"/>
      <c r="GQ298"/>
      <c r="GR298"/>
      <c r="GS298"/>
      <c r="GT298"/>
      <c r="GU298"/>
      <c r="GV298"/>
    </row>
    <row r="299" spans="1:204" s="11" customFormat="1" ht="17.25" customHeight="1">
      <c r="A299" s="279"/>
      <c r="B299" s="279"/>
      <c r="C299" s="280">
        <v>4010</v>
      </c>
      <c r="D299" s="146" t="s">
        <v>190</v>
      </c>
      <c r="E299" s="130">
        <v>740415</v>
      </c>
      <c r="F299" s="130">
        <v>955000</v>
      </c>
      <c r="G299" s="295">
        <f t="shared" si="13"/>
        <v>1.2898171971124301</v>
      </c>
      <c r="GP299"/>
      <c r="GQ299"/>
      <c r="GR299"/>
      <c r="GS299"/>
      <c r="GT299"/>
      <c r="GU299"/>
      <c r="GV299"/>
    </row>
    <row r="300" spans="1:204" s="22" customFormat="1" ht="17.25" customHeight="1">
      <c r="A300" s="213"/>
      <c r="B300" s="213"/>
      <c r="C300" s="307">
        <v>4040</v>
      </c>
      <c r="D300" s="68" t="s">
        <v>191</v>
      </c>
      <c r="E300" s="137">
        <v>53648</v>
      </c>
      <c r="F300" s="137">
        <v>80000</v>
      </c>
      <c r="G300" s="303">
        <f t="shared" si="13"/>
        <v>1.4912019087384432</v>
      </c>
      <c r="GP300"/>
      <c r="GQ300"/>
      <c r="GR300"/>
      <c r="GS300"/>
      <c r="GT300"/>
      <c r="GU300"/>
      <c r="GV300"/>
    </row>
    <row r="301" spans="1:204" s="11" customFormat="1" ht="17.25" customHeight="1">
      <c r="A301" s="279"/>
      <c r="B301" s="279"/>
      <c r="C301" s="280">
        <v>4110</v>
      </c>
      <c r="D301" s="146" t="s">
        <v>192</v>
      </c>
      <c r="E301" s="130">
        <v>141367</v>
      </c>
      <c r="F301" s="130">
        <v>192000</v>
      </c>
      <c r="G301" s="295">
        <f t="shared" si="13"/>
        <v>1.3581670403983956</v>
      </c>
      <c r="GP301"/>
      <c r="GQ301"/>
      <c r="GR301"/>
      <c r="GS301"/>
      <c r="GT301"/>
      <c r="GU301"/>
      <c r="GV301"/>
    </row>
    <row r="302" spans="1:204" s="11" customFormat="1" ht="17.25" customHeight="1">
      <c r="A302" s="279"/>
      <c r="B302" s="279"/>
      <c r="C302" s="280">
        <v>4120</v>
      </c>
      <c r="D302" s="146" t="s">
        <v>140</v>
      </c>
      <c r="E302" s="130">
        <v>20539</v>
      </c>
      <c r="F302" s="130">
        <v>35000</v>
      </c>
      <c r="G302" s="295">
        <f t="shared" si="13"/>
        <v>1.7040751740591071</v>
      </c>
      <c r="GP302"/>
      <c r="GQ302"/>
      <c r="GR302"/>
      <c r="GS302"/>
      <c r="GT302"/>
      <c r="GU302"/>
      <c r="GV302"/>
    </row>
    <row r="303" spans="1:204" s="11" customFormat="1" ht="17.25" customHeight="1">
      <c r="A303" s="279"/>
      <c r="B303" s="279"/>
      <c r="C303" s="280">
        <v>4170</v>
      </c>
      <c r="D303" s="146" t="s">
        <v>141</v>
      </c>
      <c r="E303" s="130">
        <v>230</v>
      </c>
      <c r="F303" s="130">
        <v>2000</v>
      </c>
      <c r="G303" s="295">
        <f t="shared" si="13"/>
        <v>8.695652173913043</v>
      </c>
      <c r="GP303"/>
      <c r="GQ303"/>
      <c r="GR303"/>
      <c r="GS303"/>
      <c r="GT303"/>
      <c r="GU303"/>
      <c r="GV303"/>
    </row>
    <row r="304" spans="1:204" s="11" customFormat="1" ht="17.25" customHeight="1">
      <c r="A304" s="279"/>
      <c r="B304" s="279"/>
      <c r="C304" s="280">
        <v>4210</v>
      </c>
      <c r="D304" s="146" t="s">
        <v>159</v>
      </c>
      <c r="E304" s="130">
        <v>50097</v>
      </c>
      <c r="F304" s="130">
        <v>30000</v>
      </c>
      <c r="G304" s="295">
        <f t="shared" si="13"/>
        <v>0.598838253787652</v>
      </c>
      <c r="GP304"/>
      <c r="GQ304"/>
      <c r="GR304"/>
      <c r="GS304"/>
      <c r="GT304"/>
      <c r="GU304"/>
      <c r="GV304"/>
    </row>
    <row r="305" spans="1:204" s="11" customFormat="1" ht="25.5" customHeight="1">
      <c r="A305" s="279"/>
      <c r="B305" s="279"/>
      <c r="C305" s="280">
        <v>4240</v>
      </c>
      <c r="D305" s="146" t="s">
        <v>254</v>
      </c>
      <c r="E305" s="130">
        <v>1936</v>
      </c>
      <c r="F305" s="130">
        <v>10000</v>
      </c>
      <c r="G305" s="295">
        <f t="shared" si="13"/>
        <v>5.1652892561983474</v>
      </c>
      <c r="GP305"/>
      <c r="GQ305"/>
      <c r="GR305"/>
      <c r="GS305"/>
      <c r="GT305"/>
      <c r="GU305"/>
      <c r="GV305"/>
    </row>
    <row r="306" spans="1:204" s="11" customFormat="1" ht="17.25" customHeight="1">
      <c r="A306" s="279"/>
      <c r="B306" s="279"/>
      <c r="C306" s="280">
        <v>4260</v>
      </c>
      <c r="D306" s="146" t="s">
        <v>210</v>
      </c>
      <c r="E306" s="130">
        <v>56410</v>
      </c>
      <c r="F306" s="130">
        <v>70000</v>
      </c>
      <c r="G306" s="295">
        <f t="shared" si="13"/>
        <v>1.2409147314305975</v>
      </c>
      <c r="GP306"/>
      <c r="GQ306"/>
      <c r="GR306"/>
      <c r="GS306"/>
      <c r="GT306"/>
      <c r="GU306"/>
      <c r="GV306"/>
    </row>
    <row r="307" spans="1:204" s="11" customFormat="1" ht="17.25" customHeight="1">
      <c r="A307" s="279"/>
      <c r="B307" s="279"/>
      <c r="C307" s="280">
        <v>4270</v>
      </c>
      <c r="D307" s="146" t="s">
        <v>146</v>
      </c>
      <c r="E307" s="130">
        <v>13683</v>
      </c>
      <c r="F307" s="130">
        <v>15000</v>
      </c>
      <c r="G307" s="295">
        <f t="shared" si="13"/>
        <v>1.0962508221881166</v>
      </c>
      <c r="GP307"/>
      <c r="GQ307"/>
      <c r="GR307"/>
      <c r="GS307"/>
      <c r="GT307"/>
      <c r="GU307"/>
      <c r="GV307"/>
    </row>
    <row r="308" spans="1:204" s="11" customFormat="1" ht="17.25" customHeight="1">
      <c r="A308" s="279"/>
      <c r="B308" s="279"/>
      <c r="C308" s="280">
        <v>4280</v>
      </c>
      <c r="D308" s="146" t="s">
        <v>211</v>
      </c>
      <c r="E308" s="130">
        <v>1033</v>
      </c>
      <c r="F308" s="130">
        <v>1500</v>
      </c>
      <c r="G308" s="295">
        <f t="shared" si="13"/>
        <v>1.452081316553727</v>
      </c>
      <c r="GP308"/>
      <c r="GQ308"/>
      <c r="GR308"/>
      <c r="GS308"/>
      <c r="GT308"/>
      <c r="GU308"/>
      <c r="GV308"/>
    </row>
    <row r="309" spans="1:204" s="11" customFormat="1" ht="17.25" customHeight="1">
      <c r="A309" s="279"/>
      <c r="B309" s="279"/>
      <c r="C309" s="280">
        <v>4300</v>
      </c>
      <c r="D309" s="146" t="s">
        <v>108</v>
      </c>
      <c r="E309" s="130">
        <v>9149</v>
      </c>
      <c r="F309" s="130">
        <v>9000</v>
      </c>
      <c r="G309" s="295">
        <f t="shared" si="13"/>
        <v>0.9837140671111597</v>
      </c>
      <c r="GP309"/>
      <c r="GQ309"/>
      <c r="GR309"/>
      <c r="GS309"/>
      <c r="GT309"/>
      <c r="GU309"/>
      <c r="GV309"/>
    </row>
    <row r="310" spans="1:204" s="11" customFormat="1" ht="17.25" customHeight="1">
      <c r="A310" s="279"/>
      <c r="B310" s="279"/>
      <c r="C310" s="280">
        <v>4350</v>
      </c>
      <c r="D310" s="146" t="s">
        <v>269</v>
      </c>
      <c r="E310" s="130">
        <v>4058</v>
      </c>
      <c r="F310" s="130">
        <v>3600</v>
      </c>
      <c r="G310" s="295">
        <f t="shared" si="13"/>
        <v>0.8871365204534253</v>
      </c>
      <c r="GP310"/>
      <c r="GQ310"/>
      <c r="GR310"/>
      <c r="GS310"/>
      <c r="GT310"/>
      <c r="GU310"/>
      <c r="GV310"/>
    </row>
    <row r="311" spans="1:204" s="11" customFormat="1" ht="17.25" customHeight="1">
      <c r="A311" s="279"/>
      <c r="B311" s="279"/>
      <c r="C311" s="280">
        <v>4370</v>
      </c>
      <c r="D311" s="146" t="s">
        <v>214</v>
      </c>
      <c r="E311" s="130"/>
      <c r="F311" s="130">
        <v>4000</v>
      </c>
      <c r="G311" s="295">
        <v>0</v>
      </c>
      <c r="GP311"/>
      <c r="GQ311"/>
      <c r="GR311"/>
      <c r="GS311"/>
      <c r="GT311"/>
      <c r="GU311"/>
      <c r="GV311"/>
    </row>
    <row r="312" spans="1:204" s="11" customFormat="1" ht="17.25" customHeight="1">
      <c r="A312" s="279"/>
      <c r="B312" s="279"/>
      <c r="C312" s="280">
        <v>4410</v>
      </c>
      <c r="D312" s="146" t="s">
        <v>147</v>
      </c>
      <c r="E312" s="130">
        <v>2078</v>
      </c>
      <c r="F312" s="130">
        <v>2000</v>
      </c>
      <c r="G312" s="295">
        <f>F312/E312</f>
        <v>0.9624639076034649</v>
      </c>
      <c r="GP312"/>
      <c r="GQ312"/>
      <c r="GR312"/>
      <c r="GS312"/>
      <c r="GT312"/>
      <c r="GU312"/>
      <c r="GV312"/>
    </row>
    <row r="313" spans="1:204" s="11" customFormat="1" ht="17.25" customHeight="1">
      <c r="A313" s="279"/>
      <c r="B313" s="279"/>
      <c r="C313" s="280">
        <v>4430</v>
      </c>
      <c r="D313" s="146" t="s">
        <v>752</v>
      </c>
      <c r="E313" s="130">
        <v>860</v>
      </c>
      <c r="F313" s="130">
        <v>1000</v>
      </c>
      <c r="G313" s="295">
        <f>F313/E313</f>
        <v>1.1627906976744187</v>
      </c>
      <c r="GP313"/>
      <c r="GQ313"/>
      <c r="GR313"/>
      <c r="GS313"/>
      <c r="GT313"/>
      <c r="GU313"/>
      <c r="GV313"/>
    </row>
    <row r="314" spans="1:204" s="11" customFormat="1" ht="17.25" customHeight="1">
      <c r="A314" s="279"/>
      <c r="B314" s="279"/>
      <c r="C314" s="280">
        <v>4440</v>
      </c>
      <c r="D314" s="146" t="s">
        <v>193</v>
      </c>
      <c r="E314" s="130">
        <v>59670</v>
      </c>
      <c r="F314" s="130">
        <v>65000</v>
      </c>
      <c r="G314" s="295">
        <f>F314/E314</f>
        <v>1.0893246187363834</v>
      </c>
      <c r="GP314"/>
      <c r="GQ314"/>
      <c r="GR314"/>
      <c r="GS314"/>
      <c r="GT314"/>
      <c r="GU314"/>
      <c r="GV314"/>
    </row>
    <row r="315" spans="1:204" s="11" customFormat="1" ht="17.25" customHeight="1">
      <c r="A315" s="279"/>
      <c r="B315" s="279"/>
      <c r="C315" s="280">
        <v>4740</v>
      </c>
      <c r="D315" s="146" t="s">
        <v>202</v>
      </c>
      <c r="E315" s="130"/>
      <c r="F315" s="130">
        <v>6000</v>
      </c>
      <c r="G315" s="295">
        <v>0</v>
      </c>
      <c r="GP315"/>
      <c r="GQ315"/>
      <c r="GR315"/>
      <c r="GS315"/>
      <c r="GT315"/>
      <c r="GU315"/>
      <c r="GV315"/>
    </row>
    <row r="316" spans="1:204" s="11" customFormat="1" ht="17.25" customHeight="1">
      <c r="A316" s="279"/>
      <c r="B316" s="279"/>
      <c r="C316" s="280">
        <v>4750</v>
      </c>
      <c r="D316" s="146" t="s">
        <v>218</v>
      </c>
      <c r="E316" s="130"/>
      <c r="F316" s="130">
        <v>2000</v>
      </c>
      <c r="G316" s="295">
        <v>0</v>
      </c>
      <c r="GP316"/>
      <c r="GQ316"/>
      <c r="GR316"/>
      <c r="GS316"/>
      <c r="GT316"/>
      <c r="GU316"/>
      <c r="GV316"/>
    </row>
    <row r="317" spans="1:204" s="22" customFormat="1" ht="23.25" customHeight="1">
      <c r="A317" s="213"/>
      <c r="B317" s="302">
        <v>80113</v>
      </c>
      <c r="C317" s="90"/>
      <c r="D317" s="50" t="s">
        <v>60</v>
      </c>
      <c r="E317" s="314">
        <f>SUM(E318:E327)+E331+E332+E330+E333+E335+E334</f>
        <v>406655</v>
      </c>
      <c r="F317" s="314">
        <f>SUM(F318:F327)+F330+F331+F332+F333+F335+F334</f>
        <v>473600</v>
      </c>
      <c r="G317" s="303">
        <f aca="true" t="shared" si="14" ref="G317:G325">F317/E317</f>
        <v>1.1646235752665035</v>
      </c>
      <c r="GP317"/>
      <c r="GQ317"/>
      <c r="GR317"/>
      <c r="GS317"/>
      <c r="GT317"/>
      <c r="GU317"/>
      <c r="GV317"/>
    </row>
    <row r="318" spans="1:204" s="207" customFormat="1" ht="24.75" customHeight="1">
      <c r="A318" s="288"/>
      <c r="B318" s="288"/>
      <c r="C318" s="289">
        <v>3020</v>
      </c>
      <c r="D318" s="290" t="s">
        <v>205</v>
      </c>
      <c r="E318" s="291">
        <v>303</v>
      </c>
      <c r="F318" s="291">
        <v>900</v>
      </c>
      <c r="G318" s="292">
        <f t="shared" si="14"/>
        <v>2.9702970297029703</v>
      </c>
      <c r="GP318"/>
      <c r="GQ318"/>
      <c r="GR318"/>
      <c r="GS318"/>
      <c r="GT318"/>
      <c r="GU318"/>
      <c r="GV318"/>
    </row>
    <row r="319" spans="1:204" s="11" customFormat="1" ht="17.25" customHeight="1">
      <c r="A319" s="279"/>
      <c r="B319" s="279"/>
      <c r="C319" s="280">
        <v>4010</v>
      </c>
      <c r="D319" s="146" t="s">
        <v>190</v>
      </c>
      <c r="E319" s="130">
        <v>52111</v>
      </c>
      <c r="F319" s="130">
        <v>70000</v>
      </c>
      <c r="G319" s="295">
        <f t="shared" si="14"/>
        <v>1.3432864462397573</v>
      </c>
      <c r="GP319"/>
      <c r="GQ319"/>
      <c r="GR319"/>
      <c r="GS319"/>
      <c r="GT319"/>
      <c r="GU319"/>
      <c r="GV319"/>
    </row>
    <row r="320" spans="1:204" s="11" customFormat="1" ht="17.25" customHeight="1">
      <c r="A320" s="279"/>
      <c r="B320" s="279"/>
      <c r="C320" s="280">
        <v>4040</v>
      </c>
      <c r="D320" s="146" t="s">
        <v>191</v>
      </c>
      <c r="E320" s="130">
        <v>2218</v>
      </c>
      <c r="F320" s="130">
        <v>5500</v>
      </c>
      <c r="G320" s="295">
        <f t="shared" si="14"/>
        <v>2.479711451758341</v>
      </c>
      <c r="GP320"/>
      <c r="GQ320"/>
      <c r="GR320"/>
      <c r="GS320"/>
      <c r="GT320"/>
      <c r="GU320"/>
      <c r="GV320"/>
    </row>
    <row r="321" spans="1:204" s="11" customFormat="1" ht="17.25" customHeight="1">
      <c r="A321" s="279"/>
      <c r="B321" s="360"/>
      <c r="C321" s="280">
        <v>4110</v>
      </c>
      <c r="D321" s="146" t="s">
        <v>192</v>
      </c>
      <c r="E321" s="130">
        <v>9470</v>
      </c>
      <c r="F321" s="130">
        <v>13000</v>
      </c>
      <c r="G321" s="295">
        <f t="shared" si="14"/>
        <v>1.3727560718057021</v>
      </c>
      <c r="GP321"/>
      <c r="GQ321"/>
      <c r="GR321"/>
      <c r="GS321"/>
      <c r="GT321"/>
      <c r="GU321"/>
      <c r="GV321"/>
    </row>
    <row r="322" spans="1:204" s="11" customFormat="1" ht="17.25" customHeight="1">
      <c r="A322" s="279"/>
      <c r="B322" s="279"/>
      <c r="C322" s="280">
        <v>4120</v>
      </c>
      <c r="D322" s="146" t="s">
        <v>140</v>
      </c>
      <c r="E322" s="130">
        <v>1218</v>
      </c>
      <c r="F322" s="130">
        <v>3000</v>
      </c>
      <c r="G322" s="295">
        <f t="shared" si="14"/>
        <v>2.4630541871921183</v>
      </c>
      <c r="GP322"/>
      <c r="GQ322"/>
      <c r="GR322"/>
      <c r="GS322"/>
      <c r="GT322"/>
      <c r="GU322"/>
      <c r="GV322"/>
    </row>
    <row r="323" spans="1:204" s="11" customFormat="1" ht="17.25" customHeight="1">
      <c r="A323" s="279"/>
      <c r="B323" s="279"/>
      <c r="C323" s="280">
        <v>4170</v>
      </c>
      <c r="D323" s="146" t="s">
        <v>141</v>
      </c>
      <c r="E323" s="130">
        <v>8991</v>
      </c>
      <c r="F323" s="130">
        <v>10000</v>
      </c>
      <c r="G323" s="295">
        <f t="shared" si="14"/>
        <v>1.1122233344455568</v>
      </c>
      <c r="GP323"/>
      <c r="GQ323"/>
      <c r="GR323"/>
      <c r="GS323"/>
      <c r="GT323"/>
      <c r="GU323"/>
      <c r="GV323"/>
    </row>
    <row r="324" spans="1:204" s="11" customFormat="1" ht="17.25" customHeight="1">
      <c r="A324" s="279"/>
      <c r="B324" s="279"/>
      <c r="C324" s="280">
        <v>4210</v>
      </c>
      <c r="D324" s="146" t="s">
        <v>159</v>
      </c>
      <c r="E324" s="130">
        <v>59085</v>
      </c>
      <c r="F324" s="130">
        <v>65000</v>
      </c>
      <c r="G324" s="295">
        <f t="shared" si="14"/>
        <v>1.1001100110011002</v>
      </c>
      <c r="GP324"/>
      <c r="GQ324"/>
      <c r="GR324"/>
      <c r="GS324"/>
      <c r="GT324"/>
      <c r="GU324"/>
      <c r="GV324"/>
    </row>
    <row r="325" spans="1:204" s="207" customFormat="1" ht="17.25" customHeight="1">
      <c r="A325" s="288"/>
      <c r="B325" s="288"/>
      <c r="C325" s="289">
        <v>4270</v>
      </c>
      <c r="D325" s="290" t="s">
        <v>146</v>
      </c>
      <c r="E325" s="291">
        <v>3929</v>
      </c>
      <c r="F325" s="291">
        <v>6000</v>
      </c>
      <c r="G325" s="295">
        <f t="shared" si="14"/>
        <v>1.5271061338763043</v>
      </c>
      <c r="GP325"/>
      <c r="GQ325"/>
      <c r="GR325"/>
      <c r="GS325"/>
      <c r="GT325"/>
      <c r="GU325"/>
      <c r="GV325"/>
    </row>
    <row r="326" spans="1:204" s="207" customFormat="1" ht="18" customHeight="1">
      <c r="A326" s="288"/>
      <c r="B326" s="288"/>
      <c r="C326" s="289">
        <v>4280</v>
      </c>
      <c r="D326" s="290" t="s">
        <v>211</v>
      </c>
      <c r="E326" s="291">
        <v>0</v>
      </c>
      <c r="F326" s="291">
        <v>600</v>
      </c>
      <c r="G326" s="295">
        <v>0</v>
      </c>
      <c r="GP326"/>
      <c r="GQ326"/>
      <c r="GR326"/>
      <c r="GS326"/>
      <c r="GT326"/>
      <c r="GU326"/>
      <c r="GV326"/>
    </row>
    <row r="327" spans="1:204" s="11" customFormat="1" ht="17.25" customHeight="1">
      <c r="A327" s="279"/>
      <c r="B327" s="279"/>
      <c r="C327" s="280">
        <v>4300</v>
      </c>
      <c r="D327" s="146" t="s">
        <v>108</v>
      </c>
      <c r="E327" s="130">
        <f>E328+E329</f>
        <v>258421</v>
      </c>
      <c r="F327" s="130">
        <f>F328+F329</f>
        <v>284000</v>
      </c>
      <c r="G327" s="295">
        <f>F327/E327</f>
        <v>1.0989818938863327</v>
      </c>
      <c r="GP327"/>
      <c r="GQ327"/>
      <c r="GR327"/>
      <c r="GS327"/>
      <c r="GT327"/>
      <c r="GU327"/>
      <c r="GV327"/>
    </row>
    <row r="328" spans="1:204" s="11" customFormat="1" ht="20.25" customHeight="1">
      <c r="A328" s="279"/>
      <c r="B328" s="279"/>
      <c r="C328" s="280"/>
      <c r="D328" s="146" t="s">
        <v>270</v>
      </c>
      <c r="E328" s="130">
        <v>250516</v>
      </c>
      <c r="F328" s="130">
        <v>270000</v>
      </c>
      <c r="G328" s="295">
        <f>F328/E328</f>
        <v>1.0777754714269747</v>
      </c>
      <c r="GP328"/>
      <c r="GQ328"/>
      <c r="GR328"/>
      <c r="GS328"/>
      <c r="GT328"/>
      <c r="GU328"/>
      <c r="GV328"/>
    </row>
    <row r="329" spans="1:204" s="11" customFormat="1" ht="22.5" customHeight="1">
      <c r="A329" s="279"/>
      <c r="B329" s="279"/>
      <c r="C329" s="280"/>
      <c r="D329" s="146" t="s">
        <v>271</v>
      </c>
      <c r="E329" s="130">
        <v>7905</v>
      </c>
      <c r="F329" s="130">
        <v>14000</v>
      </c>
      <c r="G329" s="295">
        <f>F329/E329</f>
        <v>1.7710309930423782</v>
      </c>
      <c r="GP329"/>
      <c r="GQ329"/>
      <c r="GR329"/>
      <c r="GS329"/>
      <c r="GT329"/>
      <c r="GU329"/>
      <c r="GV329"/>
    </row>
    <row r="330" spans="1:204" s="11" customFormat="1" ht="17.25" customHeight="1">
      <c r="A330" s="279"/>
      <c r="B330" s="279"/>
      <c r="C330" s="280">
        <v>4360</v>
      </c>
      <c r="D330" s="146" t="s">
        <v>213</v>
      </c>
      <c r="E330" s="130">
        <v>0</v>
      </c>
      <c r="F330" s="130">
        <v>1000</v>
      </c>
      <c r="G330" s="295">
        <v>0</v>
      </c>
      <c r="GP330"/>
      <c r="GQ330"/>
      <c r="GR330"/>
      <c r="GS330"/>
      <c r="GT330"/>
      <c r="GU330"/>
      <c r="GV330"/>
    </row>
    <row r="331" spans="1:204" s="11" customFormat="1" ht="17.25" customHeight="1">
      <c r="A331" s="279"/>
      <c r="B331" s="279"/>
      <c r="C331" s="280">
        <v>4410</v>
      </c>
      <c r="D331" s="146" t="s">
        <v>147</v>
      </c>
      <c r="E331" s="130">
        <v>156</v>
      </c>
      <c r="F331" s="130">
        <v>600</v>
      </c>
      <c r="G331" s="295">
        <f>F331/E331</f>
        <v>3.8461538461538463</v>
      </c>
      <c r="GP331"/>
      <c r="GQ331"/>
      <c r="GR331"/>
      <c r="GS331"/>
      <c r="GT331"/>
      <c r="GU331"/>
      <c r="GV331"/>
    </row>
    <row r="332" spans="1:204" s="11" customFormat="1" ht="17.25" customHeight="1">
      <c r="A332" s="279"/>
      <c r="B332" s="279"/>
      <c r="C332" s="280">
        <v>4430</v>
      </c>
      <c r="D332" s="146" t="s">
        <v>752</v>
      </c>
      <c r="E332" s="130">
        <v>6563</v>
      </c>
      <c r="F332" s="130">
        <v>11500</v>
      </c>
      <c r="G332" s="295">
        <f>F332/E332</f>
        <v>1.7522474478135</v>
      </c>
      <c r="GP332"/>
      <c r="GQ332"/>
      <c r="GR332"/>
      <c r="GS332"/>
      <c r="GT332"/>
      <c r="GU332"/>
      <c r="GV332"/>
    </row>
    <row r="333" spans="1:204" s="11" customFormat="1" ht="17.25" customHeight="1">
      <c r="A333" s="279"/>
      <c r="B333" s="279"/>
      <c r="C333" s="280">
        <v>4440</v>
      </c>
      <c r="D333" s="146" t="s">
        <v>193</v>
      </c>
      <c r="E333" s="130"/>
      <c r="F333" s="130">
        <v>2500</v>
      </c>
      <c r="G333" s="295">
        <v>0</v>
      </c>
      <c r="GP333"/>
      <c r="GQ333"/>
      <c r="GR333"/>
      <c r="GS333"/>
      <c r="GT333"/>
      <c r="GU333"/>
      <c r="GV333"/>
    </row>
    <row r="334" spans="1:204" s="11" customFormat="1" ht="17.25" customHeight="1">
      <c r="A334" s="279"/>
      <c r="B334" s="279"/>
      <c r="C334" s="280">
        <v>4500</v>
      </c>
      <c r="D334" s="146" t="s">
        <v>272</v>
      </c>
      <c r="E334" s="130">
        <v>3948</v>
      </c>
      <c r="F334" s="130"/>
      <c r="G334" s="295">
        <v>0</v>
      </c>
      <c r="GP334"/>
      <c r="GQ334"/>
      <c r="GR334"/>
      <c r="GS334"/>
      <c r="GT334"/>
      <c r="GU334"/>
      <c r="GV334"/>
    </row>
    <row r="335" spans="1:204" s="11" customFormat="1" ht="22.5" customHeight="1">
      <c r="A335" s="279"/>
      <c r="B335" s="279"/>
      <c r="C335" s="280">
        <v>4570</v>
      </c>
      <c r="D335" s="146" t="s">
        <v>273</v>
      </c>
      <c r="E335" s="130">
        <v>242</v>
      </c>
      <c r="F335" s="130"/>
      <c r="G335" s="295">
        <v>0</v>
      </c>
      <c r="GP335"/>
      <c r="GQ335"/>
      <c r="GR335"/>
      <c r="GS335"/>
      <c r="GT335"/>
      <c r="GU335"/>
      <c r="GV335"/>
    </row>
    <row r="336" spans="1:204" s="22" customFormat="1" ht="18.75" customHeight="1">
      <c r="A336" s="213"/>
      <c r="B336" s="302">
        <v>80145</v>
      </c>
      <c r="C336" s="293"/>
      <c r="D336" s="50" t="s">
        <v>274</v>
      </c>
      <c r="E336" s="314">
        <f>E337+E338</f>
        <v>397</v>
      </c>
      <c r="F336" s="314">
        <f>F337+F338</f>
        <v>2200</v>
      </c>
      <c r="G336" s="295">
        <f aca="true" t="shared" si="15" ref="G336:G342">F336/E336</f>
        <v>5.541561712846348</v>
      </c>
      <c r="GP336"/>
      <c r="GQ336"/>
      <c r="GR336"/>
      <c r="GS336"/>
      <c r="GT336"/>
      <c r="GU336"/>
      <c r="GV336"/>
    </row>
    <row r="337" spans="1:204" s="22" customFormat="1" ht="18.75" customHeight="1">
      <c r="A337" s="213"/>
      <c r="B337" s="302"/>
      <c r="C337" s="280">
        <v>4110</v>
      </c>
      <c r="D337" s="146" t="s">
        <v>192</v>
      </c>
      <c r="E337" s="137">
        <v>14</v>
      </c>
      <c r="F337" s="137">
        <v>200</v>
      </c>
      <c r="G337" s="295">
        <f t="shared" si="15"/>
        <v>14.285714285714286</v>
      </c>
      <c r="GP337"/>
      <c r="GQ337"/>
      <c r="GR337"/>
      <c r="GS337"/>
      <c r="GT337"/>
      <c r="GU337"/>
      <c r="GV337"/>
    </row>
    <row r="338" spans="1:204" s="22" customFormat="1" ht="18.75" customHeight="1">
      <c r="A338" s="213"/>
      <c r="B338" s="302"/>
      <c r="C338" s="280">
        <v>4170</v>
      </c>
      <c r="D338" s="146" t="s">
        <v>141</v>
      </c>
      <c r="E338" s="137">
        <v>383</v>
      </c>
      <c r="F338" s="137">
        <v>2000</v>
      </c>
      <c r="G338" s="295">
        <f t="shared" si="15"/>
        <v>5.221932114882507</v>
      </c>
      <c r="GP338"/>
      <c r="GQ338"/>
      <c r="GR338"/>
      <c r="GS338"/>
      <c r="GT338"/>
      <c r="GU338"/>
      <c r="GV338"/>
    </row>
    <row r="339" spans="1:204" s="22" customFormat="1" ht="21.75" customHeight="1">
      <c r="A339" s="213"/>
      <c r="B339" s="302">
        <v>80146</v>
      </c>
      <c r="C339" s="293"/>
      <c r="D339" s="50" t="s">
        <v>275</v>
      </c>
      <c r="E339" s="314">
        <f>E340</f>
        <v>8439</v>
      </c>
      <c r="F339" s="314">
        <f>F340</f>
        <v>38500</v>
      </c>
      <c r="G339" s="295">
        <f t="shared" si="15"/>
        <v>4.562151913733855</v>
      </c>
      <c r="GP339"/>
      <c r="GQ339"/>
      <c r="GR339"/>
      <c r="GS339"/>
      <c r="GT339"/>
      <c r="GU339"/>
      <c r="GV339"/>
    </row>
    <row r="340" spans="1:204" s="22" customFormat="1" ht="20.25" customHeight="1">
      <c r="A340" s="361"/>
      <c r="B340" s="361"/>
      <c r="C340" s="362">
        <v>4300</v>
      </c>
      <c r="D340" s="149" t="s">
        <v>108</v>
      </c>
      <c r="E340" s="137">
        <v>8439</v>
      </c>
      <c r="F340" s="135">
        <v>38500</v>
      </c>
      <c r="G340" s="295">
        <f t="shared" si="15"/>
        <v>4.562151913733855</v>
      </c>
      <c r="GP340"/>
      <c r="GQ340"/>
      <c r="GR340"/>
      <c r="GS340"/>
      <c r="GT340"/>
      <c r="GU340"/>
      <c r="GV340"/>
    </row>
    <row r="341" spans="1:204" s="22" customFormat="1" ht="18" customHeight="1">
      <c r="A341" s="213"/>
      <c r="B341" s="302">
        <v>80195</v>
      </c>
      <c r="C341" s="90"/>
      <c r="D341" s="50" t="s">
        <v>751</v>
      </c>
      <c r="E341" s="314">
        <f>SUM(E342:E344)</f>
        <v>89152</v>
      </c>
      <c r="F341" s="314">
        <f>SUM(F342:F344)</f>
        <v>175000</v>
      </c>
      <c r="G341" s="303">
        <f t="shared" si="15"/>
        <v>1.9629396984924623</v>
      </c>
      <c r="GP341"/>
      <c r="GQ341"/>
      <c r="GR341"/>
      <c r="GS341"/>
      <c r="GT341"/>
      <c r="GU341"/>
      <c r="GV341"/>
    </row>
    <row r="342" spans="1:204" s="22" customFormat="1" ht="39" customHeight="1">
      <c r="A342" s="213"/>
      <c r="B342" s="302"/>
      <c r="C342" s="280">
        <v>4300</v>
      </c>
      <c r="D342" s="146" t="s">
        <v>276</v>
      </c>
      <c r="E342" s="137">
        <v>61918</v>
      </c>
      <c r="F342" s="137">
        <v>65000</v>
      </c>
      <c r="G342" s="303">
        <f t="shared" si="15"/>
        <v>1.049775509544882</v>
      </c>
      <c r="GP342"/>
      <c r="GQ342"/>
      <c r="GR342"/>
      <c r="GS342"/>
      <c r="GT342"/>
      <c r="GU342"/>
      <c r="GV342"/>
    </row>
    <row r="343" spans="1:204" s="17" customFormat="1" ht="36.75" customHeight="1">
      <c r="A343" s="308"/>
      <c r="B343" s="308"/>
      <c r="C343" s="309">
        <v>4330</v>
      </c>
      <c r="D343" s="310" t="s">
        <v>277</v>
      </c>
      <c r="E343" s="252">
        <v>0</v>
      </c>
      <c r="F343" s="252">
        <v>80000</v>
      </c>
      <c r="G343" s="303">
        <v>0</v>
      </c>
      <c r="GP343"/>
      <c r="GQ343"/>
      <c r="GR343"/>
      <c r="GS343"/>
      <c r="GT343"/>
      <c r="GU343"/>
      <c r="GV343"/>
    </row>
    <row r="344" spans="1:204" s="78" customFormat="1" ht="22.5" customHeight="1">
      <c r="A344" s="118"/>
      <c r="B344" s="118"/>
      <c r="C344" s="215">
        <v>4440</v>
      </c>
      <c r="D344" s="152" t="s">
        <v>278</v>
      </c>
      <c r="E344" s="120">
        <v>27234</v>
      </c>
      <c r="F344" s="120">
        <v>30000</v>
      </c>
      <c r="G344" s="304">
        <f>F344/E344</f>
        <v>1.1015642211940957</v>
      </c>
      <c r="GP344"/>
      <c r="GQ344"/>
      <c r="GR344"/>
      <c r="GS344"/>
      <c r="GT344"/>
      <c r="GU344"/>
      <c r="GV344"/>
    </row>
    <row r="345" spans="1:204" s="101" customFormat="1" ht="34.5" customHeight="1">
      <c r="A345" s="276">
        <v>851</v>
      </c>
      <c r="B345" s="276"/>
      <c r="C345" s="99"/>
      <c r="D345" s="100" t="s">
        <v>62</v>
      </c>
      <c r="E345" s="54">
        <f>E350+E361+E346</f>
        <v>162814</v>
      </c>
      <c r="F345" s="54">
        <f>F348+F350+F361</f>
        <v>195000</v>
      </c>
      <c r="G345" s="277">
        <f>F345/E345</f>
        <v>1.1976857027036987</v>
      </c>
      <c r="GP345"/>
      <c r="GQ345"/>
      <c r="GR345"/>
      <c r="GS345"/>
      <c r="GT345"/>
      <c r="GU345"/>
      <c r="GV345"/>
    </row>
    <row r="346" spans="1:204" s="101" customFormat="1" ht="22.5" customHeight="1">
      <c r="A346" s="276"/>
      <c r="B346" s="276">
        <v>85121</v>
      </c>
      <c r="C346" s="99"/>
      <c r="D346" s="363" t="s">
        <v>63</v>
      </c>
      <c r="E346" s="54">
        <f>E347</f>
        <v>17809</v>
      </c>
      <c r="F346" s="54">
        <f>F347</f>
        <v>0</v>
      </c>
      <c r="G346" s="277">
        <v>0</v>
      </c>
      <c r="GP346"/>
      <c r="GQ346"/>
      <c r="GR346"/>
      <c r="GS346"/>
      <c r="GT346"/>
      <c r="GU346"/>
      <c r="GV346"/>
    </row>
    <row r="347" spans="1:204" s="101" customFormat="1" ht="20.25" customHeight="1">
      <c r="A347" s="276"/>
      <c r="B347" s="276"/>
      <c r="C347" s="276">
        <v>6220</v>
      </c>
      <c r="D347" s="364" t="s">
        <v>279</v>
      </c>
      <c r="E347" s="365">
        <v>17809</v>
      </c>
      <c r="F347" s="54">
        <v>0</v>
      </c>
      <c r="G347" s="277">
        <v>0</v>
      </c>
      <c r="GP347"/>
      <c r="GQ347"/>
      <c r="GR347"/>
      <c r="GS347"/>
      <c r="GT347"/>
      <c r="GU347"/>
      <c r="GV347"/>
    </row>
    <row r="348" spans="1:204" s="101" customFormat="1" ht="26.25" customHeight="1">
      <c r="A348" s="276"/>
      <c r="B348" s="276">
        <v>85153</v>
      </c>
      <c r="C348" s="99" t="s">
        <v>723</v>
      </c>
      <c r="D348" s="363" t="s">
        <v>280</v>
      </c>
      <c r="E348" s="54">
        <v>0</v>
      </c>
      <c r="F348" s="54">
        <f>F349</f>
        <v>5000</v>
      </c>
      <c r="G348" s="277">
        <v>0</v>
      </c>
      <c r="GP348"/>
      <c r="GQ348"/>
      <c r="GR348"/>
      <c r="GS348"/>
      <c r="GT348"/>
      <c r="GU348"/>
      <c r="GV348"/>
    </row>
    <row r="349" spans="1:204" s="370" customFormat="1" ht="24" customHeight="1">
      <c r="A349" s="366"/>
      <c r="B349" s="366"/>
      <c r="C349" s="367">
        <v>4300</v>
      </c>
      <c r="D349" s="368" t="s">
        <v>108</v>
      </c>
      <c r="E349" s="7">
        <v>0</v>
      </c>
      <c r="F349" s="7">
        <v>5000</v>
      </c>
      <c r="G349" s="369">
        <v>0</v>
      </c>
      <c r="GP349" s="350"/>
      <c r="GQ349" s="350"/>
      <c r="GR349" s="350"/>
      <c r="GS349" s="350"/>
      <c r="GT349" s="350"/>
      <c r="GU349" s="350"/>
      <c r="GV349" s="350"/>
    </row>
    <row r="350" spans="1:204" s="22" customFormat="1" ht="21" customHeight="1">
      <c r="A350" s="213"/>
      <c r="B350" s="302">
        <v>85154</v>
      </c>
      <c r="C350" s="90"/>
      <c r="D350" s="50" t="s">
        <v>281</v>
      </c>
      <c r="E350" s="314">
        <f>SUM(E351:E360)</f>
        <v>95005</v>
      </c>
      <c r="F350" s="314">
        <f>SUM(F351:F360)</f>
        <v>125000</v>
      </c>
      <c r="G350" s="303">
        <f aca="true" t="shared" si="16" ref="G350:G357">F350/E350</f>
        <v>1.3157202252513025</v>
      </c>
      <c r="GP350"/>
      <c r="GQ350"/>
      <c r="GR350"/>
      <c r="GS350"/>
      <c r="GT350"/>
      <c r="GU350"/>
      <c r="GV350"/>
    </row>
    <row r="351" spans="1:204" s="22" customFormat="1" ht="18" customHeight="1">
      <c r="A351" s="213"/>
      <c r="B351" s="302"/>
      <c r="C351" s="280">
        <v>3020</v>
      </c>
      <c r="D351" s="146" t="s">
        <v>282</v>
      </c>
      <c r="E351" s="137">
        <v>9978</v>
      </c>
      <c r="F351" s="137">
        <v>12000</v>
      </c>
      <c r="G351" s="295">
        <f t="shared" si="16"/>
        <v>1.2026458208057726</v>
      </c>
      <c r="GP351"/>
      <c r="GQ351"/>
      <c r="GR351"/>
      <c r="GS351"/>
      <c r="GT351"/>
      <c r="GU351"/>
      <c r="GV351"/>
    </row>
    <row r="352" spans="1:204" s="11" customFormat="1" ht="17.25" customHeight="1">
      <c r="A352" s="279"/>
      <c r="B352" s="279"/>
      <c r="C352" s="280">
        <v>4110</v>
      </c>
      <c r="D352" s="146" t="s">
        <v>192</v>
      </c>
      <c r="E352" s="130">
        <v>1202</v>
      </c>
      <c r="F352" s="130">
        <v>1500</v>
      </c>
      <c r="G352" s="295">
        <f t="shared" si="16"/>
        <v>1.2479201331114809</v>
      </c>
      <c r="GP352"/>
      <c r="GQ352"/>
      <c r="GR352"/>
      <c r="GS352"/>
      <c r="GT352"/>
      <c r="GU352"/>
      <c r="GV352"/>
    </row>
    <row r="353" spans="1:204" s="11" customFormat="1" ht="17.25" customHeight="1">
      <c r="A353" s="279"/>
      <c r="B353" s="279"/>
      <c r="C353" s="280">
        <v>4170</v>
      </c>
      <c r="D353" s="146" t="s">
        <v>141</v>
      </c>
      <c r="E353" s="130">
        <v>28906</v>
      </c>
      <c r="F353" s="301">
        <v>33400</v>
      </c>
      <c r="G353" s="295">
        <f t="shared" si="16"/>
        <v>1.15546945270878</v>
      </c>
      <c r="GP353"/>
      <c r="GQ353"/>
      <c r="GR353"/>
      <c r="GS353"/>
      <c r="GT353"/>
      <c r="GU353"/>
      <c r="GV353"/>
    </row>
    <row r="354" spans="1:204" s="11" customFormat="1" ht="17.25" customHeight="1">
      <c r="A354" s="279"/>
      <c r="B354" s="279"/>
      <c r="C354" s="280">
        <v>4210</v>
      </c>
      <c r="D354" s="146" t="s">
        <v>159</v>
      </c>
      <c r="E354" s="130">
        <v>11137</v>
      </c>
      <c r="F354" s="301">
        <v>11400</v>
      </c>
      <c r="G354" s="295">
        <f t="shared" si="16"/>
        <v>1.0236149771033491</v>
      </c>
      <c r="GP354"/>
      <c r="GQ354"/>
      <c r="GR354"/>
      <c r="GS354"/>
      <c r="GT354"/>
      <c r="GU354"/>
      <c r="GV354"/>
    </row>
    <row r="355" spans="1:204" s="11" customFormat="1" ht="17.25" customHeight="1">
      <c r="A355" s="279"/>
      <c r="B355" s="279"/>
      <c r="C355" s="280">
        <v>4220</v>
      </c>
      <c r="D355" s="146" t="s">
        <v>263</v>
      </c>
      <c r="E355" s="130">
        <v>3554</v>
      </c>
      <c r="F355" s="301">
        <v>7400</v>
      </c>
      <c r="G355" s="295">
        <f t="shared" si="16"/>
        <v>2.0821609454136185</v>
      </c>
      <c r="GP355"/>
      <c r="GQ355"/>
      <c r="GR355"/>
      <c r="GS355"/>
      <c r="GT355"/>
      <c r="GU355"/>
      <c r="GV355"/>
    </row>
    <row r="356" spans="1:204" s="11" customFormat="1" ht="17.25" customHeight="1">
      <c r="A356" s="279"/>
      <c r="B356" s="279"/>
      <c r="C356" s="280">
        <v>4260</v>
      </c>
      <c r="D356" s="146" t="s">
        <v>143</v>
      </c>
      <c r="E356" s="130">
        <v>800</v>
      </c>
      <c r="F356" s="301">
        <v>1100</v>
      </c>
      <c r="G356" s="295">
        <f t="shared" si="16"/>
        <v>1.375</v>
      </c>
      <c r="GP356"/>
      <c r="GQ356"/>
      <c r="GR356"/>
      <c r="GS356"/>
      <c r="GT356"/>
      <c r="GU356"/>
      <c r="GV356"/>
    </row>
    <row r="357" spans="1:204" s="11" customFormat="1" ht="17.25" customHeight="1">
      <c r="A357" s="279"/>
      <c r="B357" s="279"/>
      <c r="C357" s="280">
        <v>4300</v>
      </c>
      <c r="D357" s="146" t="s">
        <v>108</v>
      </c>
      <c r="E357" s="130">
        <v>39132</v>
      </c>
      <c r="F357" s="301">
        <v>55160</v>
      </c>
      <c r="G357" s="295">
        <f t="shared" si="16"/>
        <v>1.4095880609220075</v>
      </c>
      <c r="GP357"/>
      <c r="GQ357"/>
      <c r="GR357"/>
      <c r="GS357"/>
      <c r="GT357"/>
      <c r="GU357"/>
      <c r="GV357"/>
    </row>
    <row r="358" spans="1:204" s="11" customFormat="1" ht="17.25" customHeight="1">
      <c r="A358" s="279"/>
      <c r="B358" s="279"/>
      <c r="C358" s="280">
        <v>4430</v>
      </c>
      <c r="D358" s="146" t="s">
        <v>752</v>
      </c>
      <c r="E358" s="130">
        <v>0</v>
      </c>
      <c r="F358" s="130">
        <v>100</v>
      </c>
      <c r="G358" s="295">
        <v>0</v>
      </c>
      <c r="GP358"/>
      <c r="GQ358"/>
      <c r="GR358"/>
      <c r="GS358"/>
      <c r="GT358"/>
      <c r="GU358"/>
      <c r="GV358"/>
    </row>
    <row r="359" spans="1:204" s="11" customFormat="1" ht="17.25" customHeight="1">
      <c r="A359" s="279"/>
      <c r="B359" s="279"/>
      <c r="C359" s="280">
        <v>4410</v>
      </c>
      <c r="D359" s="146" t="s">
        <v>147</v>
      </c>
      <c r="E359" s="130">
        <v>296</v>
      </c>
      <c r="F359" s="301">
        <v>940</v>
      </c>
      <c r="G359" s="295">
        <f>F359/E359</f>
        <v>3.175675675675676</v>
      </c>
      <c r="GP359"/>
      <c r="GQ359"/>
      <c r="GR359"/>
      <c r="GS359"/>
      <c r="GT359"/>
      <c r="GU359"/>
      <c r="GV359"/>
    </row>
    <row r="360" spans="1:204" s="11" customFormat="1" ht="17.25" customHeight="1">
      <c r="A360" s="279"/>
      <c r="B360" s="279"/>
      <c r="C360" s="280">
        <v>4740</v>
      </c>
      <c r="D360" s="146" t="s">
        <v>202</v>
      </c>
      <c r="E360" s="130"/>
      <c r="F360" s="130">
        <v>2000</v>
      </c>
      <c r="G360" s="295">
        <v>0</v>
      </c>
      <c r="GP360"/>
      <c r="GQ360"/>
      <c r="GR360"/>
      <c r="GS360"/>
      <c r="GT360"/>
      <c r="GU360"/>
      <c r="GV360"/>
    </row>
    <row r="361" spans="1:204" s="22" customFormat="1" ht="18" customHeight="1">
      <c r="A361" s="213"/>
      <c r="B361" s="302">
        <v>85195</v>
      </c>
      <c r="C361" s="90"/>
      <c r="D361" s="50" t="s">
        <v>751</v>
      </c>
      <c r="E361" s="314">
        <f>E362+E363+E364+E365</f>
        <v>50000</v>
      </c>
      <c r="F361" s="314">
        <f>F362+F363+F364+F365</f>
        <v>65000</v>
      </c>
      <c r="G361" s="303">
        <f>F361/E361</f>
        <v>1.3</v>
      </c>
      <c r="GP361"/>
      <c r="GQ361"/>
      <c r="GR361"/>
      <c r="GS361"/>
      <c r="GT361"/>
      <c r="GU361"/>
      <c r="GV361"/>
    </row>
    <row r="362" spans="1:204" s="22" customFormat="1" ht="18" customHeight="1">
      <c r="A362" s="213"/>
      <c r="B362" s="302"/>
      <c r="C362" s="280">
        <v>4210</v>
      </c>
      <c r="D362" s="146" t="s">
        <v>283</v>
      </c>
      <c r="E362" s="137">
        <v>0</v>
      </c>
      <c r="F362" s="137">
        <v>10000</v>
      </c>
      <c r="G362" s="303">
        <v>0</v>
      </c>
      <c r="GP362"/>
      <c r="GQ362"/>
      <c r="GR362"/>
      <c r="GS362"/>
      <c r="GT362"/>
      <c r="GU362"/>
      <c r="GV362"/>
    </row>
    <row r="363" spans="1:204" s="22" customFormat="1" ht="36.75" customHeight="1">
      <c r="A363" s="213"/>
      <c r="B363" s="302"/>
      <c r="C363" s="280">
        <v>4300</v>
      </c>
      <c r="D363" s="146" t="s">
        <v>284</v>
      </c>
      <c r="E363" s="137">
        <v>0</v>
      </c>
      <c r="F363" s="137">
        <v>5000</v>
      </c>
      <c r="G363" s="303">
        <v>0</v>
      </c>
      <c r="GP363"/>
      <c r="GQ363"/>
      <c r="GR363"/>
      <c r="GS363"/>
      <c r="GT363"/>
      <c r="GU363"/>
      <c r="GV363"/>
    </row>
    <row r="364" spans="1:204" s="22" customFormat="1" ht="32.25" customHeight="1">
      <c r="A364" s="213"/>
      <c r="B364" s="213"/>
      <c r="C364" s="280">
        <v>4270</v>
      </c>
      <c r="D364" s="146" t="s">
        <v>285</v>
      </c>
      <c r="E364" s="137">
        <v>0</v>
      </c>
      <c r="F364" s="137">
        <v>50000</v>
      </c>
      <c r="G364" s="295">
        <v>0</v>
      </c>
      <c r="GP364"/>
      <c r="GQ364"/>
      <c r="GR364"/>
      <c r="GS364"/>
      <c r="GT364"/>
      <c r="GU364"/>
      <c r="GV364"/>
    </row>
    <row r="365" spans="1:204" s="98" customFormat="1" ht="26.25" customHeight="1">
      <c r="A365" s="218"/>
      <c r="B365" s="218"/>
      <c r="C365" s="219">
        <v>6220</v>
      </c>
      <c r="D365" s="93" t="s">
        <v>286</v>
      </c>
      <c r="E365" s="94">
        <v>50000</v>
      </c>
      <c r="F365" s="94">
        <v>0</v>
      </c>
      <c r="G365" s="304">
        <f aca="true" t="shared" si="17" ref="G365:G375">F365/E365</f>
        <v>0</v>
      </c>
      <c r="GP365"/>
      <c r="GQ365"/>
      <c r="GR365"/>
      <c r="GS365"/>
      <c r="GT365"/>
      <c r="GU365"/>
      <c r="GV365"/>
    </row>
    <row r="366" spans="1:204" s="101" customFormat="1" ht="40.5" customHeight="1">
      <c r="A366" s="276">
        <v>852</v>
      </c>
      <c r="B366" s="276"/>
      <c r="C366" s="99"/>
      <c r="D366" s="100" t="s">
        <v>68</v>
      </c>
      <c r="E366" s="54">
        <f>E367+E369+E378+E380+E384+E386+E404+E402</f>
        <v>2627621</v>
      </c>
      <c r="F366" s="54">
        <f>F367+F369+F378+F380+F384+F386+F404</f>
        <v>3178098</v>
      </c>
      <c r="G366" s="277">
        <f t="shared" si="17"/>
        <v>1.2094963466953568</v>
      </c>
      <c r="GP366"/>
      <c r="GQ366"/>
      <c r="GR366"/>
      <c r="GS366"/>
      <c r="GT366"/>
      <c r="GU366"/>
      <c r="GV366"/>
    </row>
    <row r="367" spans="1:204" s="56" customFormat="1" ht="19.5" customHeight="1">
      <c r="A367" s="58"/>
      <c r="B367" s="58">
        <v>85202</v>
      </c>
      <c r="C367" s="371"/>
      <c r="D367" s="50" t="s">
        <v>287</v>
      </c>
      <c r="E367" s="52">
        <f>E368</f>
        <v>2914</v>
      </c>
      <c r="F367" s="52">
        <f>F368</f>
        <v>17000</v>
      </c>
      <c r="G367" s="303">
        <f t="shared" si="17"/>
        <v>5.833905284831847</v>
      </c>
      <c r="GP367"/>
      <c r="GQ367"/>
      <c r="GR367"/>
      <c r="GS367"/>
      <c r="GT367"/>
      <c r="GU367"/>
      <c r="GV367"/>
    </row>
    <row r="368" spans="1:204" s="207" customFormat="1" ht="17.25" customHeight="1">
      <c r="A368" s="288"/>
      <c r="B368" s="288"/>
      <c r="C368" s="289">
        <v>4330</v>
      </c>
      <c r="D368" s="290" t="s">
        <v>288</v>
      </c>
      <c r="E368" s="291">
        <v>2914</v>
      </c>
      <c r="F368" s="291">
        <v>17000</v>
      </c>
      <c r="G368" s="323">
        <f t="shared" si="17"/>
        <v>5.833905284831847</v>
      </c>
      <c r="GP368"/>
      <c r="GQ368"/>
      <c r="GR368"/>
      <c r="GS368"/>
      <c r="GT368"/>
      <c r="GU368"/>
      <c r="GV368"/>
    </row>
    <row r="369" spans="1:204" s="116" customFormat="1" ht="18" customHeight="1">
      <c r="A369" s="158"/>
      <c r="B369" s="158">
        <v>85212</v>
      </c>
      <c r="C369" s="372"/>
      <c r="D369" s="50" t="s">
        <v>289</v>
      </c>
      <c r="E369" s="89">
        <f>SUM(E370:E377)</f>
        <v>1969182</v>
      </c>
      <c r="F369" s="89">
        <f>SUM(F370:F377)</f>
        <v>2527000</v>
      </c>
      <c r="G369" s="303">
        <f t="shared" si="17"/>
        <v>1.2832739685818781</v>
      </c>
      <c r="GP369"/>
      <c r="GQ369"/>
      <c r="GR369"/>
      <c r="GS369"/>
      <c r="GT369"/>
      <c r="GU369"/>
      <c r="GV369"/>
    </row>
    <row r="370" spans="1:204" s="11" customFormat="1" ht="17.25" customHeight="1">
      <c r="A370" s="279"/>
      <c r="B370" s="279"/>
      <c r="C370" s="280">
        <v>3110</v>
      </c>
      <c r="D370" s="146" t="s">
        <v>290</v>
      </c>
      <c r="E370" s="130">
        <v>1905289</v>
      </c>
      <c r="F370" s="130">
        <v>2436000</v>
      </c>
      <c r="G370" s="303">
        <f t="shared" si="17"/>
        <v>1.2785461943043812</v>
      </c>
      <c r="GP370"/>
      <c r="GQ370"/>
      <c r="GR370"/>
      <c r="GS370"/>
      <c r="GT370"/>
      <c r="GU370"/>
      <c r="GV370"/>
    </row>
    <row r="371" spans="1:204" s="11" customFormat="1" ht="17.25" customHeight="1">
      <c r="A371" s="279"/>
      <c r="B371" s="279"/>
      <c r="C371" s="280">
        <v>4010</v>
      </c>
      <c r="D371" s="146" t="s">
        <v>291</v>
      </c>
      <c r="E371" s="130">
        <v>13246</v>
      </c>
      <c r="F371" s="130">
        <v>18000</v>
      </c>
      <c r="G371" s="303">
        <f t="shared" si="17"/>
        <v>1.3589008002415823</v>
      </c>
      <c r="GP371"/>
      <c r="GQ371"/>
      <c r="GR371"/>
      <c r="GS371"/>
      <c r="GT371"/>
      <c r="GU371"/>
      <c r="GV371"/>
    </row>
    <row r="372" spans="1:204" s="11" customFormat="1" ht="17.25" customHeight="1">
      <c r="A372" s="279"/>
      <c r="B372" s="279"/>
      <c r="C372" s="280">
        <v>4110</v>
      </c>
      <c r="D372" s="146" t="s">
        <v>234</v>
      </c>
      <c r="E372" s="130">
        <v>20517</v>
      </c>
      <c r="F372" s="130">
        <v>25000</v>
      </c>
      <c r="G372" s="303">
        <f t="shared" si="17"/>
        <v>1.218501730272457</v>
      </c>
      <c r="GP372"/>
      <c r="GQ372"/>
      <c r="GR372"/>
      <c r="GS372"/>
      <c r="GT372"/>
      <c r="GU372"/>
      <c r="GV372"/>
    </row>
    <row r="373" spans="1:204" s="11" customFormat="1" ht="17.25" customHeight="1">
      <c r="A373" s="279"/>
      <c r="B373" s="279"/>
      <c r="C373" s="280">
        <v>4120</v>
      </c>
      <c r="D373" s="146" t="s">
        <v>140</v>
      </c>
      <c r="E373" s="130">
        <v>293</v>
      </c>
      <c r="F373" s="130">
        <v>1000</v>
      </c>
      <c r="G373" s="303">
        <f t="shared" si="17"/>
        <v>3.4129692832764507</v>
      </c>
      <c r="GP373"/>
      <c r="GQ373"/>
      <c r="GR373"/>
      <c r="GS373"/>
      <c r="GT373"/>
      <c r="GU373"/>
      <c r="GV373"/>
    </row>
    <row r="374" spans="1:204" s="207" customFormat="1" ht="17.25" customHeight="1">
      <c r="A374" s="288"/>
      <c r="B374" s="288"/>
      <c r="C374" s="289">
        <v>4210</v>
      </c>
      <c r="D374" s="290" t="s">
        <v>159</v>
      </c>
      <c r="E374" s="291">
        <v>15500</v>
      </c>
      <c r="F374" s="291">
        <v>21000</v>
      </c>
      <c r="G374" s="303">
        <f t="shared" si="17"/>
        <v>1.3548387096774193</v>
      </c>
      <c r="GP374"/>
      <c r="GQ374"/>
      <c r="GR374"/>
      <c r="GS374"/>
      <c r="GT374"/>
      <c r="GU374"/>
      <c r="GV374"/>
    </row>
    <row r="375" spans="1:204" s="11" customFormat="1" ht="19.5" customHeight="1">
      <c r="A375" s="279"/>
      <c r="B375" s="279"/>
      <c r="C375" s="280">
        <v>4300</v>
      </c>
      <c r="D375" s="146" t="s">
        <v>108</v>
      </c>
      <c r="E375" s="130">
        <v>14337</v>
      </c>
      <c r="F375" s="130">
        <v>19000</v>
      </c>
      <c r="G375" s="303">
        <f t="shared" si="17"/>
        <v>1.3252423798563158</v>
      </c>
      <c r="GP375"/>
      <c r="GQ375"/>
      <c r="GR375"/>
      <c r="GS375"/>
      <c r="GT375"/>
      <c r="GU375"/>
      <c r="GV375"/>
    </row>
    <row r="376" spans="1:204" s="11" customFormat="1" ht="17.25" customHeight="1">
      <c r="A376" s="279"/>
      <c r="B376" s="279"/>
      <c r="C376" s="280">
        <v>4740</v>
      </c>
      <c r="D376" s="146" t="s">
        <v>202</v>
      </c>
      <c r="E376" s="130">
        <v>0</v>
      </c>
      <c r="F376" s="130">
        <v>5000</v>
      </c>
      <c r="G376" s="303">
        <v>0</v>
      </c>
      <c r="GP376"/>
      <c r="GQ376"/>
      <c r="GR376"/>
      <c r="GS376"/>
      <c r="GT376"/>
      <c r="GU376"/>
      <c r="GV376"/>
    </row>
    <row r="377" spans="1:204" s="207" customFormat="1" ht="16.5" customHeight="1">
      <c r="A377" s="288"/>
      <c r="B377" s="288"/>
      <c r="C377" s="289">
        <v>4750</v>
      </c>
      <c r="D377" s="290" t="s">
        <v>218</v>
      </c>
      <c r="E377" s="291">
        <v>0</v>
      </c>
      <c r="F377" s="291">
        <v>2000</v>
      </c>
      <c r="G377" s="303">
        <v>0</v>
      </c>
      <c r="GP377"/>
      <c r="GQ377"/>
      <c r="GR377"/>
      <c r="GS377"/>
      <c r="GT377"/>
      <c r="GU377"/>
      <c r="GV377"/>
    </row>
    <row r="378" spans="1:204" s="22" customFormat="1" ht="20.25" customHeight="1">
      <c r="A378" s="213"/>
      <c r="B378" s="302">
        <v>85213</v>
      </c>
      <c r="C378" s="90"/>
      <c r="D378" s="50" t="s">
        <v>71</v>
      </c>
      <c r="E378" s="314">
        <f>E379</f>
        <v>13622</v>
      </c>
      <c r="F378" s="314">
        <f>F379</f>
        <v>13000</v>
      </c>
      <c r="G378" s="303">
        <f aca="true" t="shared" si="18" ref="G378:G394">F378/E378</f>
        <v>0.9543385699603583</v>
      </c>
      <c r="GP378"/>
      <c r="GQ378"/>
      <c r="GR378"/>
      <c r="GS378"/>
      <c r="GT378"/>
      <c r="GU378"/>
      <c r="GV378"/>
    </row>
    <row r="379" spans="1:204" s="11" customFormat="1" ht="17.25" customHeight="1">
      <c r="A379" s="279"/>
      <c r="B379" s="279"/>
      <c r="C379" s="280">
        <v>4130</v>
      </c>
      <c r="D379" s="146" t="s">
        <v>292</v>
      </c>
      <c r="E379" s="130">
        <v>13622</v>
      </c>
      <c r="F379" s="130">
        <v>13000</v>
      </c>
      <c r="G379" s="295">
        <f t="shared" si="18"/>
        <v>0.9543385699603583</v>
      </c>
      <c r="GP379"/>
      <c r="GQ379"/>
      <c r="GR379"/>
      <c r="GS379"/>
      <c r="GT379"/>
      <c r="GU379"/>
      <c r="GV379"/>
    </row>
    <row r="380" spans="1:204" s="22" customFormat="1" ht="18" customHeight="1">
      <c r="A380" s="213"/>
      <c r="B380" s="302">
        <v>85214</v>
      </c>
      <c r="C380" s="90"/>
      <c r="D380" s="50" t="s">
        <v>293</v>
      </c>
      <c r="E380" s="314">
        <f>E383</f>
        <v>189712</v>
      </c>
      <c r="F380" s="314">
        <f>F383</f>
        <v>158000</v>
      </c>
      <c r="G380" s="303">
        <f t="shared" si="18"/>
        <v>0.8328413595344523</v>
      </c>
      <c r="GP380"/>
      <c r="GQ380"/>
      <c r="GR380"/>
      <c r="GS380"/>
      <c r="GT380"/>
      <c r="GU380"/>
      <c r="GV380"/>
    </row>
    <row r="381" spans="1:204" s="11" customFormat="1" ht="17.25" customHeight="1">
      <c r="A381" s="279"/>
      <c r="B381" s="279"/>
      <c r="C381" s="280"/>
      <c r="D381" s="146" t="s">
        <v>294</v>
      </c>
      <c r="E381" s="130">
        <v>92963</v>
      </c>
      <c r="F381" s="130">
        <v>63000</v>
      </c>
      <c r="G381" s="295">
        <f t="shared" si="18"/>
        <v>0.6776889730322817</v>
      </c>
      <c r="GP381"/>
      <c r="GQ381"/>
      <c r="GR381"/>
      <c r="GS381"/>
      <c r="GT381"/>
      <c r="GU381"/>
      <c r="GV381"/>
    </row>
    <row r="382" spans="1:204" s="11" customFormat="1" ht="17.25" customHeight="1">
      <c r="A382" s="279"/>
      <c r="B382" s="279"/>
      <c r="C382" s="280"/>
      <c r="D382" s="146" t="s">
        <v>295</v>
      </c>
      <c r="E382" s="130">
        <v>96749</v>
      </c>
      <c r="F382" s="130">
        <v>95000</v>
      </c>
      <c r="G382" s="295">
        <f t="shared" si="18"/>
        <v>0.9819222937704782</v>
      </c>
      <c r="GP382"/>
      <c r="GQ382"/>
      <c r="GR382"/>
      <c r="GS382"/>
      <c r="GT382"/>
      <c r="GU382"/>
      <c r="GV382"/>
    </row>
    <row r="383" spans="1:204" s="11" customFormat="1" ht="17.25" customHeight="1">
      <c r="A383" s="279"/>
      <c r="B383" s="279"/>
      <c r="C383" s="280">
        <v>3110</v>
      </c>
      <c r="D383" s="146" t="s">
        <v>290</v>
      </c>
      <c r="E383" s="130">
        <f>E382+E381</f>
        <v>189712</v>
      </c>
      <c r="F383" s="130">
        <f>F382+F381</f>
        <v>158000</v>
      </c>
      <c r="G383" s="295">
        <f t="shared" si="18"/>
        <v>0.8328413595344523</v>
      </c>
      <c r="GP383"/>
      <c r="GQ383"/>
      <c r="GR383"/>
      <c r="GS383"/>
      <c r="GT383"/>
      <c r="GU383"/>
      <c r="GV383"/>
    </row>
    <row r="384" spans="1:204" s="22" customFormat="1" ht="18" customHeight="1">
      <c r="A384" s="213"/>
      <c r="B384" s="302">
        <v>85215</v>
      </c>
      <c r="C384" s="90"/>
      <c r="D384" s="50" t="s">
        <v>296</v>
      </c>
      <c r="E384" s="314">
        <f>E385</f>
        <v>30002</v>
      </c>
      <c r="F384" s="314">
        <f>F385</f>
        <v>40000</v>
      </c>
      <c r="G384" s="303">
        <f t="shared" si="18"/>
        <v>1.3332444503699754</v>
      </c>
      <c r="GP384"/>
      <c r="GQ384"/>
      <c r="GR384"/>
      <c r="GS384"/>
      <c r="GT384"/>
      <c r="GU384"/>
      <c r="GV384"/>
    </row>
    <row r="385" spans="1:204" s="11" customFormat="1" ht="17.25" customHeight="1">
      <c r="A385" s="279"/>
      <c r="B385" s="279"/>
      <c r="C385" s="280">
        <v>3110</v>
      </c>
      <c r="D385" s="146" t="s">
        <v>290</v>
      </c>
      <c r="E385" s="130">
        <v>30002</v>
      </c>
      <c r="F385" s="130">
        <v>40000</v>
      </c>
      <c r="G385" s="295">
        <f t="shared" si="18"/>
        <v>1.3332444503699754</v>
      </c>
      <c r="GP385"/>
      <c r="GQ385"/>
      <c r="GR385"/>
      <c r="GS385"/>
      <c r="GT385"/>
      <c r="GU385"/>
      <c r="GV385"/>
    </row>
    <row r="386" spans="1:204" s="22" customFormat="1" ht="32.25" customHeight="1">
      <c r="A386" s="213"/>
      <c r="B386" s="302">
        <v>85219</v>
      </c>
      <c r="C386" s="90"/>
      <c r="D386" s="50" t="s">
        <v>74</v>
      </c>
      <c r="E386" s="314">
        <f>SUM(E387:E401)</f>
        <v>209981</v>
      </c>
      <c r="F386" s="314">
        <f>SUM(F387:F401)</f>
        <v>252500</v>
      </c>
      <c r="G386" s="303">
        <f t="shared" si="18"/>
        <v>1.202489749072535</v>
      </c>
      <c r="GP386"/>
      <c r="GQ386"/>
      <c r="GR386"/>
      <c r="GS386"/>
      <c r="GT386"/>
      <c r="GU386"/>
      <c r="GV386"/>
    </row>
    <row r="387" spans="1:204" s="11" customFormat="1" ht="17.25" customHeight="1">
      <c r="A387" s="279"/>
      <c r="B387" s="373"/>
      <c r="C387" s="280">
        <v>4010</v>
      </c>
      <c r="D387" s="146" t="s">
        <v>190</v>
      </c>
      <c r="E387" s="130">
        <v>145358</v>
      </c>
      <c r="F387" s="130">
        <v>175000</v>
      </c>
      <c r="G387" s="295">
        <f t="shared" si="18"/>
        <v>1.2039241046244444</v>
      </c>
      <c r="GP387"/>
      <c r="GQ387"/>
      <c r="GR387"/>
      <c r="GS387"/>
      <c r="GT387"/>
      <c r="GU387"/>
      <c r="GV387"/>
    </row>
    <row r="388" spans="1:204" s="11" customFormat="1" ht="17.25" customHeight="1">
      <c r="A388" s="279"/>
      <c r="B388" s="279"/>
      <c r="C388" s="280">
        <v>4040</v>
      </c>
      <c r="D388" s="146" t="s">
        <v>191</v>
      </c>
      <c r="E388" s="130">
        <v>11771</v>
      </c>
      <c r="F388" s="130">
        <v>13500</v>
      </c>
      <c r="G388" s="295">
        <f t="shared" si="18"/>
        <v>1.1468864157675644</v>
      </c>
      <c r="GP388"/>
      <c r="GQ388"/>
      <c r="GR388"/>
      <c r="GS388"/>
      <c r="GT388"/>
      <c r="GU388"/>
      <c r="GV388"/>
    </row>
    <row r="389" spans="1:204" s="11" customFormat="1" ht="17.25" customHeight="1">
      <c r="A389" s="279"/>
      <c r="B389" s="279"/>
      <c r="C389" s="280">
        <v>4110</v>
      </c>
      <c r="D389" s="146" t="s">
        <v>192</v>
      </c>
      <c r="E389" s="130">
        <v>27103</v>
      </c>
      <c r="F389" s="130">
        <v>31000</v>
      </c>
      <c r="G389" s="295">
        <f t="shared" si="18"/>
        <v>1.1437848208685386</v>
      </c>
      <c r="GP389"/>
      <c r="GQ389"/>
      <c r="GR389"/>
      <c r="GS389"/>
      <c r="GT389"/>
      <c r="GU389"/>
      <c r="GV389"/>
    </row>
    <row r="390" spans="1:204" s="11" customFormat="1" ht="17.25" customHeight="1">
      <c r="A390" s="279"/>
      <c r="B390" s="279"/>
      <c r="C390" s="280">
        <v>4120</v>
      </c>
      <c r="D390" s="146" t="s">
        <v>140</v>
      </c>
      <c r="E390" s="130">
        <v>3847</v>
      </c>
      <c r="F390" s="130">
        <v>5000</v>
      </c>
      <c r="G390" s="295">
        <f t="shared" si="18"/>
        <v>1.2997140629061605</v>
      </c>
      <c r="GP390"/>
      <c r="GQ390"/>
      <c r="GR390"/>
      <c r="GS390"/>
      <c r="GT390"/>
      <c r="GU390"/>
      <c r="GV390"/>
    </row>
    <row r="391" spans="1:204" s="207" customFormat="1" ht="17.25" customHeight="1">
      <c r="A391" s="288"/>
      <c r="B391" s="288"/>
      <c r="C391" s="289">
        <v>4210</v>
      </c>
      <c r="D391" s="290" t="s">
        <v>159</v>
      </c>
      <c r="E391" s="291">
        <v>2027</v>
      </c>
      <c r="F391" s="291">
        <v>3500</v>
      </c>
      <c r="G391" s="292">
        <f t="shared" si="18"/>
        <v>1.7266896891958559</v>
      </c>
      <c r="GP391"/>
      <c r="GQ391"/>
      <c r="GR391"/>
      <c r="GS391"/>
      <c r="GT391"/>
      <c r="GU391"/>
      <c r="GV391"/>
    </row>
    <row r="392" spans="1:204" s="11" customFormat="1" ht="17.25" customHeight="1">
      <c r="A392" s="279"/>
      <c r="B392" s="279"/>
      <c r="C392" s="280">
        <v>4260</v>
      </c>
      <c r="D392" s="146" t="s">
        <v>210</v>
      </c>
      <c r="E392" s="130">
        <v>1808</v>
      </c>
      <c r="F392" s="130">
        <v>2000</v>
      </c>
      <c r="G392" s="295">
        <f t="shared" si="18"/>
        <v>1.1061946902654867</v>
      </c>
      <c r="GP392"/>
      <c r="GQ392"/>
      <c r="GR392"/>
      <c r="GS392"/>
      <c r="GT392"/>
      <c r="GU392"/>
      <c r="GV392"/>
    </row>
    <row r="393" spans="1:204" s="11" customFormat="1" ht="16.5" customHeight="1">
      <c r="A393" s="279"/>
      <c r="B393" s="279"/>
      <c r="C393" s="280">
        <v>4280</v>
      </c>
      <c r="D393" s="146" t="s">
        <v>211</v>
      </c>
      <c r="E393" s="130">
        <v>100</v>
      </c>
      <c r="F393" s="130">
        <v>300</v>
      </c>
      <c r="G393" s="295">
        <f t="shared" si="18"/>
        <v>3</v>
      </c>
      <c r="GP393"/>
      <c r="GQ393"/>
      <c r="GR393"/>
      <c r="GS393"/>
      <c r="GT393"/>
      <c r="GU393"/>
      <c r="GV393"/>
    </row>
    <row r="394" spans="1:204" s="11" customFormat="1" ht="17.25" customHeight="1">
      <c r="A394" s="279"/>
      <c r="B394" s="279"/>
      <c r="C394" s="280">
        <v>4300</v>
      </c>
      <c r="D394" s="146" t="s">
        <v>108</v>
      </c>
      <c r="E394" s="130">
        <v>9003</v>
      </c>
      <c r="F394" s="130">
        <v>6500</v>
      </c>
      <c r="G394" s="295">
        <f t="shared" si="18"/>
        <v>0.721981561701655</v>
      </c>
      <c r="GP394"/>
      <c r="GQ394"/>
      <c r="GR394"/>
      <c r="GS394"/>
      <c r="GT394"/>
      <c r="GU394"/>
      <c r="GV394"/>
    </row>
    <row r="395" spans="1:204" s="11" customFormat="1" ht="17.25" customHeight="1">
      <c r="A395" s="279"/>
      <c r="B395" s="279"/>
      <c r="C395" s="280">
        <v>4350</v>
      </c>
      <c r="D395" s="146" t="s">
        <v>297</v>
      </c>
      <c r="E395" s="130">
        <v>0</v>
      </c>
      <c r="F395" s="130">
        <v>500</v>
      </c>
      <c r="G395" s="295">
        <v>0</v>
      </c>
      <c r="GP395"/>
      <c r="GQ395"/>
      <c r="GR395"/>
      <c r="GS395"/>
      <c r="GT395"/>
      <c r="GU395"/>
      <c r="GV395"/>
    </row>
    <row r="396" spans="1:204" s="11" customFormat="1" ht="17.25" customHeight="1">
      <c r="A396" s="279"/>
      <c r="B396" s="279"/>
      <c r="C396" s="280">
        <v>4370</v>
      </c>
      <c r="D396" s="146" t="s">
        <v>214</v>
      </c>
      <c r="E396" s="130"/>
      <c r="F396" s="130">
        <v>2000</v>
      </c>
      <c r="G396" s="295">
        <v>0</v>
      </c>
      <c r="GP396"/>
      <c r="GQ396"/>
      <c r="GR396"/>
      <c r="GS396"/>
      <c r="GT396"/>
      <c r="GU396"/>
      <c r="GV396"/>
    </row>
    <row r="397" spans="1:204" s="11" customFormat="1" ht="17.25" customHeight="1">
      <c r="A397" s="279"/>
      <c r="B397" s="279"/>
      <c r="C397" s="280">
        <v>4410</v>
      </c>
      <c r="D397" s="146" t="s">
        <v>147</v>
      </c>
      <c r="E397" s="130">
        <v>2764</v>
      </c>
      <c r="F397" s="130">
        <v>3200</v>
      </c>
      <c r="G397" s="295">
        <f>F397/E397</f>
        <v>1.1577424023154848</v>
      </c>
      <c r="GP397"/>
      <c r="GQ397"/>
      <c r="GR397"/>
      <c r="GS397"/>
      <c r="GT397"/>
      <c r="GU397"/>
      <c r="GV397"/>
    </row>
    <row r="398" spans="1:204" s="11" customFormat="1" ht="17.25" customHeight="1">
      <c r="A398" s="279"/>
      <c r="B398" s="279"/>
      <c r="C398" s="280">
        <v>4440</v>
      </c>
      <c r="D398" s="146" t="s">
        <v>193</v>
      </c>
      <c r="E398" s="130">
        <v>6200</v>
      </c>
      <c r="F398" s="130">
        <v>6500</v>
      </c>
      <c r="G398" s="295">
        <f>F398/E398</f>
        <v>1.0483870967741935</v>
      </c>
      <c r="GP398"/>
      <c r="GQ398"/>
      <c r="GR398"/>
      <c r="GS398"/>
      <c r="GT398"/>
      <c r="GU398"/>
      <c r="GV398"/>
    </row>
    <row r="399" spans="1:204" s="11" customFormat="1" ht="17.25" customHeight="1">
      <c r="A399" s="279"/>
      <c r="B399" s="279"/>
      <c r="C399" s="280">
        <v>4700</v>
      </c>
      <c r="D399" s="146" t="s">
        <v>201</v>
      </c>
      <c r="E399" s="130">
        <v>0</v>
      </c>
      <c r="F399" s="130">
        <v>1000</v>
      </c>
      <c r="G399" s="295">
        <v>0</v>
      </c>
      <c r="GP399"/>
      <c r="GQ399"/>
      <c r="GR399"/>
      <c r="GS399"/>
      <c r="GT399"/>
      <c r="GU399"/>
      <c r="GV399"/>
    </row>
    <row r="400" spans="1:204" s="11" customFormat="1" ht="17.25" customHeight="1">
      <c r="A400" s="279"/>
      <c r="B400" s="279"/>
      <c r="C400" s="280">
        <v>4740</v>
      </c>
      <c r="D400" s="146" t="s">
        <v>202</v>
      </c>
      <c r="E400" s="130">
        <v>0</v>
      </c>
      <c r="F400" s="130">
        <v>2000</v>
      </c>
      <c r="G400" s="295">
        <v>0</v>
      </c>
      <c r="GP400"/>
      <c r="GQ400"/>
      <c r="GR400"/>
      <c r="GS400"/>
      <c r="GT400"/>
      <c r="GU400"/>
      <c r="GV400"/>
    </row>
    <row r="401" spans="1:204" s="11" customFormat="1" ht="17.25" customHeight="1">
      <c r="A401" s="279"/>
      <c r="B401" s="279"/>
      <c r="C401" s="280">
        <v>4750</v>
      </c>
      <c r="D401" s="146" t="s">
        <v>218</v>
      </c>
      <c r="E401" s="130">
        <v>0</v>
      </c>
      <c r="F401" s="130">
        <v>500</v>
      </c>
      <c r="G401" s="295">
        <v>0</v>
      </c>
      <c r="GP401"/>
      <c r="GQ401"/>
      <c r="GR401"/>
      <c r="GS401"/>
      <c r="GT401"/>
      <c r="GU401"/>
      <c r="GV401"/>
    </row>
    <row r="402" spans="1:204" s="11" customFormat="1" ht="25.5" customHeight="1">
      <c r="A402" s="279"/>
      <c r="B402" s="279">
        <v>85278</v>
      </c>
      <c r="C402" s="280"/>
      <c r="D402" s="374" t="s">
        <v>76</v>
      </c>
      <c r="E402" s="375">
        <f>E403</f>
        <v>47584</v>
      </c>
      <c r="F402" s="301">
        <f>F403</f>
        <v>0</v>
      </c>
      <c r="G402" s="295">
        <v>0</v>
      </c>
      <c r="GP402"/>
      <c r="GQ402"/>
      <c r="GR402"/>
      <c r="GS402"/>
      <c r="GT402"/>
      <c r="GU402"/>
      <c r="GV402"/>
    </row>
    <row r="403" spans="1:204" s="11" customFormat="1" ht="17.25" customHeight="1">
      <c r="A403" s="279"/>
      <c r="B403" s="279"/>
      <c r="C403" s="280">
        <v>3110</v>
      </c>
      <c r="D403" s="146" t="s">
        <v>290</v>
      </c>
      <c r="E403" s="130">
        <v>47584</v>
      </c>
      <c r="F403" s="130">
        <v>0</v>
      </c>
      <c r="G403" s="295">
        <v>0</v>
      </c>
      <c r="GP403"/>
      <c r="GQ403"/>
      <c r="GR403"/>
      <c r="GS403"/>
      <c r="GT403"/>
      <c r="GU403"/>
      <c r="GV403"/>
    </row>
    <row r="404" spans="1:204" s="22" customFormat="1" ht="18" customHeight="1">
      <c r="A404" s="213"/>
      <c r="B404" s="302">
        <v>85295</v>
      </c>
      <c r="C404" s="90"/>
      <c r="D404" s="50" t="s">
        <v>751</v>
      </c>
      <c r="E404" s="314">
        <f>E405+E409</f>
        <v>164624</v>
      </c>
      <c r="F404" s="314">
        <f>F405+F409</f>
        <v>170598</v>
      </c>
      <c r="G404" s="303">
        <f>F404/E404</f>
        <v>1.0362887549810478</v>
      </c>
      <c r="GP404"/>
      <c r="GQ404"/>
      <c r="GR404"/>
      <c r="GS404"/>
      <c r="GT404"/>
      <c r="GU404"/>
      <c r="GV404"/>
    </row>
    <row r="405" spans="1:204" s="207" customFormat="1" ht="17.25" customHeight="1">
      <c r="A405" s="288"/>
      <c r="B405" s="288"/>
      <c r="C405" s="289">
        <v>3110</v>
      </c>
      <c r="D405" s="290" t="s">
        <v>290</v>
      </c>
      <c r="E405" s="291">
        <f>SUM(E406:E408)</f>
        <v>164624</v>
      </c>
      <c r="F405" s="291">
        <f>SUM(F406:F408)</f>
        <v>169998</v>
      </c>
      <c r="G405" s="292">
        <f>F405/E405</f>
        <v>1.0326440859169987</v>
      </c>
      <c r="GP405"/>
      <c r="GQ405"/>
      <c r="GR405"/>
      <c r="GS405"/>
      <c r="GT405"/>
      <c r="GU405"/>
      <c r="GV405"/>
    </row>
    <row r="406" spans="1:204" s="11" customFormat="1" ht="12.75" customHeight="1">
      <c r="A406" s="279"/>
      <c r="B406" s="279"/>
      <c r="C406" s="280"/>
      <c r="D406" s="146" t="s">
        <v>298</v>
      </c>
      <c r="E406" s="130">
        <v>42708</v>
      </c>
      <c r="F406" s="301">
        <v>60000</v>
      </c>
      <c r="G406" s="295">
        <f>F406/E406</f>
        <v>1.4048890137679124</v>
      </c>
      <c r="GP406"/>
      <c r="GQ406"/>
      <c r="GR406"/>
      <c r="GS406"/>
      <c r="GT406"/>
      <c r="GU406"/>
      <c r="GV406"/>
    </row>
    <row r="407" spans="1:204" s="11" customFormat="1" ht="19.5" customHeight="1">
      <c r="A407" s="279"/>
      <c r="B407" s="279"/>
      <c r="C407" s="280"/>
      <c r="D407" s="146" t="s">
        <v>299</v>
      </c>
      <c r="E407" s="130">
        <v>17926</v>
      </c>
      <c r="F407" s="130">
        <v>20000</v>
      </c>
      <c r="G407" s="295">
        <f>F407/E407</f>
        <v>1.1156978690170702</v>
      </c>
      <c r="GP407"/>
      <c r="GQ407"/>
      <c r="GR407"/>
      <c r="GS407"/>
      <c r="GT407"/>
      <c r="GU407"/>
      <c r="GV407"/>
    </row>
    <row r="408" spans="1:204" s="11" customFormat="1" ht="15.75" customHeight="1">
      <c r="A408" s="279"/>
      <c r="B408" s="279"/>
      <c r="C408" s="280"/>
      <c r="D408" s="146" t="s">
        <v>300</v>
      </c>
      <c r="E408" s="130">
        <v>103990</v>
      </c>
      <c r="F408" s="301">
        <v>89998</v>
      </c>
      <c r="G408" s="295">
        <f>F408/E408</f>
        <v>0.8654486008270026</v>
      </c>
      <c r="GP408"/>
      <c r="GQ408"/>
      <c r="GR408"/>
      <c r="GS408"/>
      <c r="GT408"/>
      <c r="GU408"/>
      <c r="GV408"/>
    </row>
    <row r="409" spans="1:204" s="98" customFormat="1" ht="17.25" customHeight="1">
      <c r="A409" s="218"/>
      <c r="B409" s="218"/>
      <c r="C409" s="219">
        <v>4330</v>
      </c>
      <c r="D409" s="93" t="s">
        <v>288</v>
      </c>
      <c r="E409" s="94">
        <v>0</v>
      </c>
      <c r="F409" s="94">
        <v>600</v>
      </c>
      <c r="G409" s="320">
        <v>0</v>
      </c>
      <c r="GP409"/>
      <c r="GQ409"/>
      <c r="GR409"/>
      <c r="GS409"/>
      <c r="GT409"/>
      <c r="GU409"/>
      <c r="GV409"/>
    </row>
    <row r="410" spans="1:204" s="116" customFormat="1" ht="57" customHeight="1">
      <c r="A410" s="158">
        <v>854</v>
      </c>
      <c r="B410" s="158"/>
      <c r="C410" s="312"/>
      <c r="D410" s="84" t="s">
        <v>78</v>
      </c>
      <c r="E410" s="89">
        <f>E411+E424+E428+E430</f>
        <v>646332</v>
      </c>
      <c r="F410" s="89">
        <f>F411+F424+F428+F430</f>
        <v>715500</v>
      </c>
      <c r="G410" s="345">
        <f>F410/E410</f>
        <v>1.1070162083882586</v>
      </c>
      <c r="GP410"/>
      <c r="GQ410"/>
      <c r="GR410"/>
      <c r="GS410"/>
      <c r="GT410"/>
      <c r="GU410"/>
      <c r="GV410"/>
    </row>
    <row r="411" spans="1:204" s="286" customFormat="1" ht="18" customHeight="1">
      <c r="A411" s="297"/>
      <c r="B411" s="376">
        <v>85401</v>
      </c>
      <c r="C411" s="377"/>
      <c r="D411" s="378" t="s">
        <v>301</v>
      </c>
      <c r="E411" s="379">
        <f>SUM(E412:E423)</f>
        <v>504038</v>
      </c>
      <c r="F411" s="379">
        <f>SUM(F412:F423)</f>
        <v>565500</v>
      </c>
      <c r="G411" s="295">
        <f aca="true" t="shared" si="19" ref="G411:G419">F411/E411</f>
        <v>1.1219392188684187</v>
      </c>
      <c r="GP411"/>
      <c r="GQ411"/>
      <c r="GR411"/>
      <c r="GS411"/>
      <c r="GT411"/>
      <c r="GU411"/>
      <c r="GV411"/>
    </row>
    <row r="412" spans="1:204" s="207" customFormat="1" ht="26.25" customHeight="1">
      <c r="A412" s="288"/>
      <c r="B412" s="288"/>
      <c r="C412" s="289">
        <v>3020</v>
      </c>
      <c r="D412" s="290" t="s">
        <v>205</v>
      </c>
      <c r="E412" s="291">
        <v>14761</v>
      </c>
      <c r="F412" s="291">
        <v>15000</v>
      </c>
      <c r="G412" s="295">
        <f t="shared" si="19"/>
        <v>1.0161913149515616</v>
      </c>
      <c r="GP412"/>
      <c r="GQ412"/>
      <c r="GR412"/>
      <c r="GS412"/>
      <c r="GT412"/>
      <c r="GU412"/>
      <c r="GV412"/>
    </row>
    <row r="413" spans="1:204" s="207" customFormat="1" ht="18.75" customHeight="1">
      <c r="A413" s="288"/>
      <c r="B413" s="288"/>
      <c r="C413" s="289">
        <v>4010</v>
      </c>
      <c r="D413" s="290" t="s">
        <v>190</v>
      </c>
      <c r="E413" s="291">
        <v>250836</v>
      </c>
      <c r="F413" s="291">
        <v>265000</v>
      </c>
      <c r="G413" s="295">
        <f t="shared" si="19"/>
        <v>1.0564671737709102</v>
      </c>
      <c r="GP413"/>
      <c r="GQ413"/>
      <c r="GR413"/>
      <c r="GS413"/>
      <c r="GT413"/>
      <c r="GU413"/>
      <c r="GV413"/>
    </row>
    <row r="414" spans="1:204" s="207" customFormat="1" ht="17.25" customHeight="1">
      <c r="A414" s="288"/>
      <c r="B414" s="288"/>
      <c r="C414" s="289">
        <v>4040</v>
      </c>
      <c r="D414" s="290" t="s">
        <v>191</v>
      </c>
      <c r="E414" s="291">
        <v>13788</v>
      </c>
      <c r="F414" s="291">
        <v>25000</v>
      </c>
      <c r="G414" s="295">
        <f t="shared" si="19"/>
        <v>1.8131708732230924</v>
      </c>
      <c r="GP414"/>
      <c r="GQ414"/>
      <c r="GR414"/>
      <c r="GS414"/>
      <c r="GT414"/>
      <c r="GU414"/>
      <c r="GV414"/>
    </row>
    <row r="415" spans="1:204" s="207" customFormat="1" ht="17.25" customHeight="1">
      <c r="A415" s="288"/>
      <c r="B415" s="288"/>
      <c r="C415" s="289">
        <v>4110</v>
      </c>
      <c r="D415" s="290" t="s">
        <v>192</v>
      </c>
      <c r="E415" s="291">
        <v>42420</v>
      </c>
      <c r="F415" s="291">
        <v>48500</v>
      </c>
      <c r="G415" s="295">
        <f t="shared" si="19"/>
        <v>1.1433286185761433</v>
      </c>
      <c r="GP415"/>
      <c r="GQ415"/>
      <c r="GR415"/>
      <c r="GS415"/>
      <c r="GT415"/>
      <c r="GU415"/>
      <c r="GV415"/>
    </row>
    <row r="416" spans="1:204" s="207" customFormat="1" ht="17.25" customHeight="1">
      <c r="A416" s="288"/>
      <c r="B416" s="288"/>
      <c r="C416" s="289">
        <v>4120</v>
      </c>
      <c r="D416" s="290" t="s">
        <v>140</v>
      </c>
      <c r="E416" s="291">
        <v>6145</v>
      </c>
      <c r="F416" s="291">
        <v>8500</v>
      </c>
      <c r="G416" s="295">
        <f t="shared" si="19"/>
        <v>1.3832384052074858</v>
      </c>
      <c r="GP416"/>
      <c r="GQ416"/>
      <c r="GR416"/>
      <c r="GS416"/>
      <c r="GT416"/>
      <c r="GU416"/>
      <c r="GV416"/>
    </row>
    <row r="417" spans="1:204" s="207" customFormat="1" ht="17.25" customHeight="1">
      <c r="A417" s="288"/>
      <c r="B417" s="288"/>
      <c r="C417" s="289">
        <v>4170</v>
      </c>
      <c r="D417" s="290" t="s">
        <v>141</v>
      </c>
      <c r="E417" s="291">
        <v>160</v>
      </c>
      <c r="F417" s="291">
        <v>1500</v>
      </c>
      <c r="G417" s="295">
        <f t="shared" si="19"/>
        <v>9.375</v>
      </c>
      <c r="GP417"/>
      <c r="GQ417"/>
      <c r="GR417"/>
      <c r="GS417"/>
      <c r="GT417"/>
      <c r="GU417"/>
      <c r="GV417"/>
    </row>
    <row r="418" spans="1:204" s="207" customFormat="1" ht="17.25" customHeight="1">
      <c r="A418" s="288"/>
      <c r="B418" s="288"/>
      <c r="C418" s="289">
        <v>4210</v>
      </c>
      <c r="D418" s="290" t="s">
        <v>159</v>
      </c>
      <c r="E418" s="291">
        <v>7385</v>
      </c>
      <c r="F418" s="291">
        <v>8000</v>
      </c>
      <c r="G418" s="295">
        <f t="shared" si="19"/>
        <v>1.0832769126607988</v>
      </c>
      <c r="GP418"/>
      <c r="GQ418"/>
      <c r="GR418"/>
      <c r="GS418"/>
      <c r="GT418"/>
      <c r="GU418"/>
      <c r="GV418"/>
    </row>
    <row r="419" spans="1:204" s="207" customFormat="1" ht="17.25" customHeight="1">
      <c r="A419" s="288"/>
      <c r="B419" s="288"/>
      <c r="C419" s="289">
        <v>4220</v>
      </c>
      <c r="D419" s="290" t="s">
        <v>263</v>
      </c>
      <c r="E419" s="291">
        <v>148334</v>
      </c>
      <c r="F419" s="291">
        <v>165000</v>
      </c>
      <c r="G419" s="295">
        <f t="shared" si="19"/>
        <v>1.1123545512155002</v>
      </c>
      <c r="GP419"/>
      <c r="GQ419"/>
      <c r="GR419"/>
      <c r="GS419"/>
      <c r="GT419"/>
      <c r="GU419"/>
      <c r="GV419"/>
    </row>
    <row r="420" spans="1:204" s="207" customFormat="1" ht="17.25" customHeight="1">
      <c r="A420" s="288"/>
      <c r="B420" s="288"/>
      <c r="C420" s="289">
        <v>4280</v>
      </c>
      <c r="D420" s="290" t="s">
        <v>211</v>
      </c>
      <c r="E420" s="291">
        <v>192</v>
      </c>
      <c r="F420" s="291">
        <v>500</v>
      </c>
      <c r="G420" s="295">
        <f>F420/E420</f>
        <v>2.6041666666666665</v>
      </c>
      <c r="GP420"/>
      <c r="GQ420"/>
      <c r="GR420"/>
      <c r="GS420"/>
      <c r="GT420"/>
      <c r="GU420"/>
      <c r="GV420"/>
    </row>
    <row r="421" spans="1:204" s="207" customFormat="1" ht="16.5" customHeight="1">
      <c r="A421" s="288"/>
      <c r="B421" s="288"/>
      <c r="C421" s="289">
        <v>4300</v>
      </c>
      <c r="D421" s="290" t="s">
        <v>108</v>
      </c>
      <c r="E421" s="291">
        <v>2675</v>
      </c>
      <c r="F421" s="291">
        <v>10000</v>
      </c>
      <c r="G421" s="295">
        <f>F421/E421</f>
        <v>3.7383177570093458</v>
      </c>
      <c r="GP421"/>
      <c r="GQ421"/>
      <c r="GR421"/>
      <c r="GS421"/>
      <c r="GT421"/>
      <c r="GU421"/>
      <c r="GV421"/>
    </row>
    <row r="422" spans="1:204" s="207" customFormat="1" ht="17.25" customHeight="1">
      <c r="A422" s="288"/>
      <c r="B422" s="297"/>
      <c r="C422" s="289">
        <v>4440</v>
      </c>
      <c r="D422" s="290" t="s">
        <v>193</v>
      </c>
      <c r="E422" s="291">
        <v>17342</v>
      </c>
      <c r="F422" s="291">
        <v>16500</v>
      </c>
      <c r="G422" s="295">
        <f>F422/E422</f>
        <v>0.9514473532464537</v>
      </c>
      <c r="GP422"/>
      <c r="GQ422"/>
      <c r="GR422"/>
      <c r="GS422"/>
      <c r="GT422"/>
      <c r="GU422"/>
      <c r="GV422"/>
    </row>
    <row r="423" spans="1:204" s="207" customFormat="1" ht="17.25" customHeight="1">
      <c r="A423" s="288"/>
      <c r="B423" s="297"/>
      <c r="C423" s="289">
        <v>4740</v>
      </c>
      <c r="D423" s="290" t="s">
        <v>202</v>
      </c>
      <c r="E423" s="291"/>
      <c r="F423" s="291">
        <v>2000</v>
      </c>
      <c r="G423" s="295">
        <v>0</v>
      </c>
      <c r="GP423"/>
      <c r="GQ423"/>
      <c r="GR423"/>
      <c r="GS423"/>
      <c r="GT423"/>
      <c r="GU423"/>
      <c r="GV423"/>
    </row>
    <row r="424" spans="1:204" s="22" customFormat="1" ht="18.75" customHeight="1">
      <c r="A424" s="213"/>
      <c r="B424" s="302">
        <v>85415</v>
      </c>
      <c r="C424" s="90"/>
      <c r="D424" s="50" t="s">
        <v>81</v>
      </c>
      <c r="E424" s="314">
        <f>SUM(E425:E427)</f>
        <v>131248</v>
      </c>
      <c r="F424" s="314">
        <f>F425+F427</f>
        <v>145000</v>
      </c>
      <c r="G424" s="303">
        <f>F424/E424</f>
        <v>1.1047787394855542</v>
      </c>
      <c r="GP424"/>
      <c r="GQ424"/>
      <c r="GR424"/>
      <c r="GS424"/>
      <c r="GT424"/>
      <c r="GU424"/>
      <c r="GV424"/>
    </row>
    <row r="425" spans="1:204" s="22" customFormat="1" ht="37.5" customHeight="1">
      <c r="A425" s="213"/>
      <c r="B425" s="302"/>
      <c r="C425" s="280">
        <v>2830</v>
      </c>
      <c r="D425" s="149" t="s">
        <v>302</v>
      </c>
      <c r="E425" s="137">
        <v>10000</v>
      </c>
      <c r="F425" s="135">
        <v>15000</v>
      </c>
      <c r="G425" s="303">
        <f>F425/E425</f>
        <v>1.5</v>
      </c>
      <c r="GP425"/>
      <c r="GQ425"/>
      <c r="GR425"/>
      <c r="GS425"/>
      <c r="GT425"/>
      <c r="GU425"/>
      <c r="GV425"/>
    </row>
    <row r="426" spans="1:204" s="11" customFormat="1" ht="25.5" customHeight="1">
      <c r="A426" s="279"/>
      <c r="B426" s="279"/>
      <c r="C426" s="280"/>
      <c r="D426" s="149" t="s">
        <v>303</v>
      </c>
      <c r="E426" s="130">
        <v>0</v>
      </c>
      <c r="F426" s="301">
        <v>5000</v>
      </c>
      <c r="G426" s="303"/>
      <c r="GP426"/>
      <c r="GQ426"/>
      <c r="GR426"/>
      <c r="GS426"/>
      <c r="GT426"/>
      <c r="GU426"/>
      <c r="GV426"/>
    </row>
    <row r="427" spans="1:204" s="22" customFormat="1" ht="26.25" customHeight="1">
      <c r="A427" s="213"/>
      <c r="B427" s="213"/>
      <c r="C427" s="293">
        <v>3240</v>
      </c>
      <c r="D427" s="149" t="s">
        <v>304</v>
      </c>
      <c r="E427" s="137">
        <v>121248</v>
      </c>
      <c r="F427" s="135">
        <v>130000</v>
      </c>
      <c r="G427" s="303">
        <f aca="true" t="shared" si="20" ref="G427:G440">F427/E427</f>
        <v>1.0721826339403537</v>
      </c>
      <c r="GP427"/>
      <c r="GQ427"/>
      <c r="GR427"/>
      <c r="GS427"/>
      <c r="GT427"/>
      <c r="GU427"/>
      <c r="GV427"/>
    </row>
    <row r="428" spans="1:204" s="22" customFormat="1" ht="20.25" customHeight="1">
      <c r="A428" s="213"/>
      <c r="B428" s="302">
        <v>85446</v>
      </c>
      <c r="C428" s="293"/>
      <c r="D428" s="50" t="s">
        <v>275</v>
      </c>
      <c r="E428" s="314">
        <f>E429</f>
        <v>8050</v>
      </c>
      <c r="F428" s="314">
        <f>F429</f>
        <v>1500</v>
      </c>
      <c r="G428" s="295">
        <f t="shared" si="20"/>
        <v>0.18633540372670807</v>
      </c>
      <c r="GP428"/>
      <c r="GQ428"/>
      <c r="GR428"/>
      <c r="GS428"/>
      <c r="GT428"/>
      <c r="GU428"/>
      <c r="GV428"/>
    </row>
    <row r="429" spans="1:204" s="22" customFormat="1" ht="17.25" customHeight="1">
      <c r="A429" s="361"/>
      <c r="B429" s="361"/>
      <c r="C429" s="319">
        <v>4300</v>
      </c>
      <c r="D429" s="149" t="s">
        <v>108</v>
      </c>
      <c r="E429" s="135">
        <v>8050</v>
      </c>
      <c r="F429" s="135">
        <v>1500</v>
      </c>
      <c r="G429" s="295">
        <f t="shared" si="20"/>
        <v>0.18633540372670807</v>
      </c>
      <c r="GP429"/>
      <c r="GQ429"/>
      <c r="GR429"/>
      <c r="GS429"/>
      <c r="GT429"/>
      <c r="GU429"/>
      <c r="GV429"/>
    </row>
    <row r="430" spans="1:204" s="22" customFormat="1" ht="18" customHeight="1">
      <c r="A430" s="213"/>
      <c r="B430" s="302">
        <v>85495</v>
      </c>
      <c r="C430" s="90"/>
      <c r="D430" s="50" t="s">
        <v>751</v>
      </c>
      <c r="E430" s="314">
        <f>E431</f>
        <v>2996</v>
      </c>
      <c r="F430" s="314">
        <f>F431</f>
        <v>3500</v>
      </c>
      <c r="G430" s="303">
        <f t="shared" si="20"/>
        <v>1.1682242990654206</v>
      </c>
      <c r="GP430"/>
      <c r="GQ430"/>
      <c r="GR430"/>
      <c r="GS430"/>
      <c r="GT430"/>
      <c r="GU430"/>
      <c r="GV430"/>
    </row>
    <row r="431" spans="1:204" s="78" customFormat="1" ht="18.75" customHeight="1">
      <c r="A431" s="118"/>
      <c r="B431" s="118"/>
      <c r="C431" s="215">
        <v>4440</v>
      </c>
      <c r="D431" s="152" t="s">
        <v>193</v>
      </c>
      <c r="E431" s="120">
        <v>2996</v>
      </c>
      <c r="F431" s="120">
        <v>3500</v>
      </c>
      <c r="G431" s="304">
        <f t="shared" si="20"/>
        <v>1.1682242990654206</v>
      </c>
      <c r="GP431"/>
      <c r="GQ431"/>
      <c r="GR431"/>
      <c r="GS431"/>
      <c r="GT431"/>
      <c r="GU431"/>
      <c r="GV431"/>
    </row>
    <row r="432" spans="1:204" s="101" customFormat="1" ht="81.75" customHeight="1">
      <c r="A432" s="276">
        <v>900</v>
      </c>
      <c r="B432" s="276"/>
      <c r="C432" s="99"/>
      <c r="D432" s="100" t="s">
        <v>305</v>
      </c>
      <c r="E432" s="54">
        <f>E433+E442+E446+E448+E451+E456+E458</f>
        <v>1594311</v>
      </c>
      <c r="F432" s="54">
        <f>F433+F442+F446+F448+F451+F456+F458</f>
        <v>1883800</v>
      </c>
      <c r="G432" s="277">
        <f t="shared" si="20"/>
        <v>1.181576242025552</v>
      </c>
      <c r="GP432"/>
      <c r="GQ432"/>
      <c r="GR432"/>
      <c r="GS432"/>
      <c r="GT432"/>
      <c r="GU432"/>
      <c r="GV432"/>
    </row>
    <row r="433" spans="1:204" s="22" customFormat="1" ht="35.25" customHeight="1">
      <c r="A433" s="213"/>
      <c r="B433" s="302">
        <v>90001</v>
      </c>
      <c r="C433" s="90"/>
      <c r="D433" s="50" t="s">
        <v>83</v>
      </c>
      <c r="E433" s="314">
        <f>SUM(E434:E437)+E440</f>
        <v>1209491</v>
      </c>
      <c r="F433" s="314">
        <f>SUM(F434:F437)+F440</f>
        <v>1399000</v>
      </c>
      <c r="G433" s="303">
        <f t="shared" si="20"/>
        <v>1.156684919523998</v>
      </c>
      <c r="GP433"/>
      <c r="GQ433"/>
      <c r="GR433"/>
      <c r="GS433"/>
      <c r="GT433"/>
      <c r="GU433"/>
      <c r="GV433"/>
    </row>
    <row r="434" spans="1:204" s="11" customFormat="1" ht="17.25" customHeight="1">
      <c r="A434" s="279"/>
      <c r="B434" s="279"/>
      <c r="C434" s="280">
        <v>4210</v>
      </c>
      <c r="D434" s="146" t="s">
        <v>142</v>
      </c>
      <c r="E434" s="130">
        <v>2197</v>
      </c>
      <c r="F434" s="130">
        <v>5000</v>
      </c>
      <c r="G434" s="295">
        <f t="shared" si="20"/>
        <v>2.275830678197542</v>
      </c>
      <c r="GP434"/>
      <c r="GQ434"/>
      <c r="GR434"/>
      <c r="GS434"/>
      <c r="GT434"/>
      <c r="GU434"/>
      <c r="GV434"/>
    </row>
    <row r="435" spans="1:204" s="11" customFormat="1" ht="17.25" customHeight="1">
      <c r="A435" s="279"/>
      <c r="B435" s="279"/>
      <c r="C435" s="280">
        <v>4260</v>
      </c>
      <c r="D435" s="146" t="s">
        <v>143</v>
      </c>
      <c r="E435" s="130">
        <v>26037</v>
      </c>
      <c r="F435" s="130">
        <v>39000</v>
      </c>
      <c r="G435" s="295">
        <f t="shared" si="20"/>
        <v>1.4978684180205093</v>
      </c>
      <c r="GP435"/>
      <c r="GQ435"/>
      <c r="GR435"/>
      <c r="GS435"/>
      <c r="GT435"/>
      <c r="GU435"/>
      <c r="GV435"/>
    </row>
    <row r="436" spans="1:204" s="11" customFormat="1" ht="17.25" customHeight="1">
      <c r="A436" s="279"/>
      <c r="B436" s="279"/>
      <c r="C436" s="280">
        <v>4270</v>
      </c>
      <c r="D436" s="146" t="s">
        <v>146</v>
      </c>
      <c r="E436" s="130">
        <v>126371</v>
      </c>
      <c r="F436" s="130">
        <v>130000</v>
      </c>
      <c r="G436" s="295">
        <f t="shared" si="20"/>
        <v>1.0287170315974392</v>
      </c>
      <c r="GP436"/>
      <c r="GQ436"/>
      <c r="GR436"/>
      <c r="GS436"/>
      <c r="GT436"/>
      <c r="GU436"/>
      <c r="GV436"/>
    </row>
    <row r="437" spans="1:204" s="11" customFormat="1" ht="17.25" customHeight="1">
      <c r="A437" s="279"/>
      <c r="B437" s="279"/>
      <c r="C437" s="280">
        <v>4300</v>
      </c>
      <c r="D437" s="146" t="s">
        <v>108</v>
      </c>
      <c r="E437" s="130">
        <f>E439+E438</f>
        <v>1027026</v>
      </c>
      <c r="F437" s="130">
        <f>F438+F439</f>
        <v>1160000</v>
      </c>
      <c r="G437" s="295">
        <f t="shared" si="20"/>
        <v>1.12947481368534</v>
      </c>
      <c r="GP437"/>
      <c r="GQ437"/>
      <c r="GR437"/>
      <c r="GS437"/>
      <c r="GT437"/>
      <c r="GU437"/>
      <c r="GV437"/>
    </row>
    <row r="438" spans="1:204" s="11" customFormat="1" ht="27" customHeight="1">
      <c r="A438" s="279"/>
      <c r="B438" s="279"/>
      <c r="C438" s="280"/>
      <c r="D438" s="146" t="s">
        <v>306</v>
      </c>
      <c r="E438" s="130">
        <v>1021461</v>
      </c>
      <c r="F438" s="130">
        <v>1150000</v>
      </c>
      <c r="G438" s="295">
        <f t="shared" si="20"/>
        <v>1.1258383824737312</v>
      </c>
      <c r="GP438"/>
      <c r="GQ438"/>
      <c r="GR438"/>
      <c r="GS438"/>
      <c r="GT438"/>
      <c r="GU438"/>
      <c r="GV438"/>
    </row>
    <row r="439" spans="1:204" s="11" customFormat="1" ht="17.25" customHeight="1">
      <c r="A439" s="279"/>
      <c r="B439" s="279"/>
      <c r="C439" s="280"/>
      <c r="D439" s="146" t="s">
        <v>307</v>
      </c>
      <c r="E439" s="130">
        <v>5565</v>
      </c>
      <c r="F439" s="130">
        <v>10000</v>
      </c>
      <c r="G439" s="295">
        <f t="shared" si="20"/>
        <v>1.7969451931716083</v>
      </c>
      <c r="GP439"/>
      <c r="GQ439"/>
      <c r="GR439"/>
      <c r="GS439"/>
      <c r="GT439"/>
      <c r="GU439"/>
      <c r="GV439"/>
    </row>
    <row r="440" spans="1:204" s="22" customFormat="1" ht="17.25" customHeight="1">
      <c r="A440" s="213"/>
      <c r="B440" s="213"/>
      <c r="C440" s="293">
        <v>6060</v>
      </c>
      <c r="D440" s="68" t="s">
        <v>148</v>
      </c>
      <c r="E440" s="137">
        <v>27860</v>
      </c>
      <c r="F440" s="137">
        <v>65000</v>
      </c>
      <c r="G440" s="303">
        <f t="shared" si="20"/>
        <v>2.3330940416367554</v>
      </c>
      <c r="GP440"/>
      <c r="GQ440"/>
      <c r="GR440"/>
      <c r="GS440"/>
      <c r="GT440"/>
      <c r="GU440"/>
      <c r="GV440"/>
    </row>
    <row r="441" spans="1:204" s="22" customFormat="1" ht="24.75" customHeight="1">
      <c r="A441" s="213"/>
      <c r="B441" s="213"/>
      <c r="C441" s="293"/>
      <c r="D441" s="68" t="s">
        <v>308</v>
      </c>
      <c r="E441" s="137">
        <v>0</v>
      </c>
      <c r="F441" s="137">
        <v>15000</v>
      </c>
      <c r="G441" s="303">
        <v>0</v>
      </c>
      <c r="GP441"/>
      <c r="GQ441"/>
      <c r="GR441"/>
      <c r="GS441"/>
      <c r="GT441"/>
      <c r="GU441"/>
      <c r="GV441"/>
    </row>
    <row r="442" spans="1:204" s="22" customFormat="1" ht="18" customHeight="1">
      <c r="A442" s="213"/>
      <c r="B442" s="302">
        <v>90002</v>
      </c>
      <c r="C442" s="90"/>
      <c r="D442" s="50" t="s">
        <v>309</v>
      </c>
      <c r="E442" s="314">
        <f>E443+E444+E445</f>
        <v>37380</v>
      </c>
      <c r="F442" s="314">
        <f>F443+F444+F445</f>
        <v>75500</v>
      </c>
      <c r="G442" s="303">
        <f>F442/E442</f>
        <v>2.019796682718031</v>
      </c>
      <c r="GP442"/>
      <c r="GQ442"/>
      <c r="GR442"/>
      <c r="GS442"/>
      <c r="GT442"/>
      <c r="GU442"/>
      <c r="GV442"/>
    </row>
    <row r="443" spans="1:204" s="22" customFormat="1" ht="18" customHeight="1">
      <c r="A443" s="213"/>
      <c r="B443" s="302"/>
      <c r="C443" s="280">
        <v>4210</v>
      </c>
      <c r="D443" s="146" t="s">
        <v>159</v>
      </c>
      <c r="E443" s="137">
        <v>11822</v>
      </c>
      <c r="F443" s="137">
        <v>2500</v>
      </c>
      <c r="G443" s="303">
        <f>F443/E443</f>
        <v>0.21147014041617324</v>
      </c>
      <c r="GP443"/>
      <c r="GQ443"/>
      <c r="GR443"/>
      <c r="GS443"/>
      <c r="GT443"/>
      <c r="GU443"/>
      <c r="GV443"/>
    </row>
    <row r="444" spans="1:204" s="11" customFormat="1" ht="15" customHeight="1">
      <c r="A444" s="279"/>
      <c r="B444" s="279"/>
      <c r="C444" s="280">
        <v>4300</v>
      </c>
      <c r="D444" s="146" t="s">
        <v>108</v>
      </c>
      <c r="E444" s="130">
        <v>25558</v>
      </c>
      <c r="F444" s="130">
        <v>23000</v>
      </c>
      <c r="G444" s="295">
        <f>F444/E444</f>
        <v>0.8999139212770952</v>
      </c>
      <c r="GP444"/>
      <c r="GQ444"/>
      <c r="GR444"/>
      <c r="GS444"/>
      <c r="GT444"/>
      <c r="GU444"/>
      <c r="GV444"/>
    </row>
    <row r="445" spans="1:204" s="11" customFormat="1" ht="15" customHeight="1">
      <c r="A445" s="279"/>
      <c r="B445" s="279"/>
      <c r="C445" s="280">
        <v>6050</v>
      </c>
      <c r="D445" s="146" t="s">
        <v>310</v>
      </c>
      <c r="E445" s="130">
        <v>0</v>
      </c>
      <c r="F445" s="130">
        <v>50000</v>
      </c>
      <c r="G445" s="295">
        <v>0</v>
      </c>
      <c r="GP445"/>
      <c r="GQ445"/>
      <c r="GR445"/>
      <c r="GS445"/>
      <c r="GT445"/>
      <c r="GU445"/>
      <c r="GV445"/>
    </row>
    <row r="446" spans="1:204" s="22" customFormat="1" ht="18" customHeight="1">
      <c r="A446" s="213"/>
      <c r="B446" s="302">
        <v>90003</v>
      </c>
      <c r="C446" s="90"/>
      <c r="D446" s="50" t="s">
        <v>311</v>
      </c>
      <c r="E446" s="314">
        <f>E447</f>
        <v>4712</v>
      </c>
      <c r="F446" s="314">
        <f>F447</f>
        <v>5000</v>
      </c>
      <c r="G446" s="303">
        <f>F446/E446</f>
        <v>1.061120543293718</v>
      </c>
      <c r="GP446"/>
      <c r="GQ446"/>
      <c r="GR446"/>
      <c r="GS446"/>
      <c r="GT446"/>
      <c r="GU446"/>
      <c r="GV446"/>
    </row>
    <row r="447" spans="1:204" s="11" customFormat="1" ht="28.5" customHeight="1">
      <c r="A447" s="279"/>
      <c r="B447" s="279"/>
      <c r="C447" s="280">
        <v>4300</v>
      </c>
      <c r="D447" s="146" t="s">
        <v>312</v>
      </c>
      <c r="E447" s="130">
        <v>4712</v>
      </c>
      <c r="F447" s="130">
        <v>5000</v>
      </c>
      <c r="G447" s="295">
        <f>F447/E447</f>
        <v>1.061120543293718</v>
      </c>
      <c r="GP447"/>
      <c r="GQ447"/>
      <c r="GR447"/>
      <c r="GS447"/>
      <c r="GT447"/>
      <c r="GU447"/>
      <c r="GV447"/>
    </row>
    <row r="448" spans="1:204" s="22" customFormat="1" ht="19.5" customHeight="1">
      <c r="A448" s="213"/>
      <c r="B448" s="302">
        <v>90004</v>
      </c>
      <c r="C448" s="90"/>
      <c r="D448" s="50" t="s">
        <v>313</v>
      </c>
      <c r="E448" s="314">
        <f>SUM(E449:E450)</f>
        <v>19360</v>
      </c>
      <c r="F448" s="314">
        <f>SUM(F449:F450)</f>
        <v>22000</v>
      </c>
      <c r="G448" s="303">
        <f>F448/E448</f>
        <v>1.1363636363636365</v>
      </c>
      <c r="GP448"/>
      <c r="GQ448"/>
      <c r="GR448"/>
      <c r="GS448"/>
      <c r="GT448"/>
      <c r="GU448"/>
      <c r="GV448"/>
    </row>
    <row r="449" spans="1:204" s="11" customFormat="1" ht="17.25" customHeight="1">
      <c r="A449" s="279"/>
      <c r="B449" s="279"/>
      <c r="C449" s="280">
        <v>4210</v>
      </c>
      <c r="D449" s="146" t="s">
        <v>159</v>
      </c>
      <c r="E449" s="130">
        <v>16578</v>
      </c>
      <c r="F449" s="130">
        <v>18000</v>
      </c>
      <c r="G449" s="295">
        <f aca="true" t="shared" si="21" ref="G449:G458">F449/E449</f>
        <v>1.0857763300760044</v>
      </c>
      <c r="GP449"/>
      <c r="GQ449"/>
      <c r="GR449"/>
      <c r="GS449"/>
      <c r="GT449"/>
      <c r="GU449"/>
      <c r="GV449"/>
    </row>
    <row r="450" spans="1:204" s="11" customFormat="1" ht="17.25" customHeight="1">
      <c r="A450" s="279"/>
      <c r="B450" s="279"/>
      <c r="C450" s="280">
        <v>4300</v>
      </c>
      <c r="D450" s="146" t="s">
        <v>108</v>
      </c>
      <c r="E450" s="130">
        <v>2782</v>
      </c>
      <c r="F450" s="130">
        <v>4000</v>
      </c>
      <c r="G450" s="295">
        <f t="shared" si="21"/>
        <v>1.4378145219266714</v>
      </c>
      <c r="GP450"/>
      <c r="GQ450"/>
      <c r="GR450"/>
      <c r="GS450"/>
      <c r="GT450"/>
      <c r="GU450"/>
      <c r="GV450"/>
    </row>
    <row r="451" spans="1:204" s="22" customFormat="1" ht="21" customHeight="1">
      <c r="A451" s="213"/>
      <c r="B451" s="302">
        <v>90015</v>
      </c>
      <c r="C451" s="90"/>
      <c r="D451" s="50" t="s">
        <v>314</v>
      </c>
      <c r="E451" s="314">
        <f>E452+E453+E454</f>
        <v>201935</v>
      </c>
      <c r="F451" s="314">
        <f>F452+F453+F454</f>
        <v>209000</v>
      </c>
      <c r="G451" s="303">
        <f t="shared" si="21"/>
        <v>1.0349865055587193</v>
      </c>
      <c r="GP451"/>
      <c r="GQ451"/>
      <c r="GR451"/>
      <c r="GS451"/>
      <c r="GT451"/>
      <c r="GU451"/>
      <c r="GV451"/>
    </row>
    <row r="452" spans="1:204" s="11" customFormat="1" ht="17.25" customHeight="1">
      <c r="A452" s="279"/>
      <c r="B452" s="279"/>
      <c r="C452" s="280">
        <v>4260</v>
      </c>
      <c r="D452" s="146" t="s">
        <v>210</v>
      </c>
      <c r="E452" s="130">
        <v>112459</v>
      </c>
      <c r="F452" s="130">
        <v>125000</v>
      </c>
      <c r="G452" s="295">
        <f t="shared" si="21"/>
        <v>1.1115161970140228</v>
      </c>
      <c r="GP452"/>
      <c r="GQ452"/>
      <c r="GR452"/>
      <c r="GS452"/>
      <c r="GT452"/>
      <c r="GU452"/>
      <c r="GV452"/>
    </row>
    <row r="453" spans="1:204" s="207" customFormat="1" ht="26.25" customHeight="1">
      <c r="A453" s="288"/>
      <c r="B453" s="288"/>
      <c r="C453" s="289">
        <v>4270</v>
      </c>
      <c r="D453" s="290" t="s">
        <v>315</v>
      </c>
      <c r="E453" s="291">
        <v>39432</v>
      </c>
      <c r="F453" s="291">
        <v>44000</v>
      </c>
      <c r="G453" s="292">
        <f t="shared" si="21"/>
        <v>1.1158449989855954</v>
      </c>
      <c r="GP453"/>
      <c r="GQ453"/>
      <c r="GR453"/>
      <c r="GS453"/>
      <c r="GT453"/>
      <c r="GU453"/>
      <c r="GV453"/>
    </row>
    <row r="454" spans="1:204" s="11" customFormat="1" ht="18" customHeight="1">
      <c r="A454" s="279"/>
      <c r="B454" s="279"/>
      <c r="C454" s="280">
        <v>6050</v>
      </c>
      <c r="D454" s="146" t="s">
        <v>316</v>
      </c>
      <c r="E454" s="130">
        <f>E455</f>
        <v>50044</v>
      </c>
      <c r="F454" s="130">
        <f>F455</f>
        <v>40000</v>
      </c>
      <c r="G454" s="295">
        <f t="shared" si="21"/>
        <v>0.7992966189753017</v>
      </c>
      <c r="GP454"/>
      <c r="GQ454"/>
      <c r="GR454"/>
      <c r="GS454"/>
      <c r="GT454"/>
      <c r="GU454"/>
      <c r="GV454"/>
    </row>
    <row r="455" spans="1:204" s="22" customFormat="1" ht="16.5" customHeight="1">
      <c r="A455" s="213"/>
      <c r="B455" s="213"/>
      <c r="C455" s="293"/>
      <c r="D455" s="68" t="s">
        <v>317</v>
      </c>
      <c r="E455" s="137">
        <v>50044</v>
      </c>
      <c r="F455" s="137">
        <v>40000</v>
      </c>
      <c r="G455" s="295">
        <f t="shared" si="21"/>
        <v>0.7992966189753017</v>
      </c>
      <c r="GP455"/>
      <c r="GQ455"/>
      <c r="GR455"/>
      <c r="GS455"/>
      <c r="GT455"/>
      <c r="GU455"/>
      <c r="GV455"/>
    </row>
    <row r="456" spans="1:204" s="22" customFormat="1" ht="57" customHeight="1">
      <c r="A456" s="213"/>
      <c r="B456" s="302">
        <v>90019</v>
      </c>
      <c r="C456" s="90"/>
      <c r="D456" s="50" t="s">
        <v>318</v>
      </c>
      <c r="E456" s="314">
        <f>E457</f>
        <v>19655</v>
      </c>
      <c r="F456" s="314">
        <f>F457</f>
        <v>27000</v>
      </c>
      <c r="G456" s="295">
        <f t="shared" si="21"/>
        <v>1.373696260493513</v>
      </c>
      <c r="GP456"/>
      <c r="GQ456"/>
      <c r="GR456"/>
      <c r="GS456"/>
      <c r="GT456"/>
      <c r="GU456"/>
      <c r="GV456"/>
    </row>
    <row r="457" spans="1:204" s="207" customFormat="1" ht="24.75" customHeight="1">
      <c r="A457" s="288"/>
      <c r="B457" s="288"/>
      <c r="C457" s="289">
        <v>4600</v>
      </c>
      <c r="D457" s="290" t="s">
        <v>319</v>
      </c>
      <c r="E457" s="291">
        <v>19655</v>
      </c>
      <c r="F457" s="291">
        <v>27000</v>
      </c>
      <c r="G457" s="295">
        <f t="shared" si="21"/>
        <v>1.373696260493513</v>
      </c>
      <c r="GP457"/>
      <c r="GQ457"/>
      <c r="GR457"/>
      <c r="GS457"/>
      <c r="GT457"/>
      <c r="GU457"/>
      <c r="GV457"/>
    </row>
    <row r="458" spans="1:204" s="22" customFormat="1" ht="21" customHeight="1">
      <c r="A458" s="213"/>
      <c r="B458" s="302">
        <v>90095</v>
      </c>
      <c r="C458" s="90"/>
      <c r="D458" s="50" t="s">
        <v>751</v>
      </c>
      <c r="E458" s="314">
        <f>SUM(E459:E464)+E467+E471</f>
        <v>101778</v>
      </c>
      <c r="F458" s="314">
        <f>SUM(F459:F464)+F467+F471</f>
        <v>146300</v>
      </c>
      <c r="G458" s="292">
        <f t="shared" si="21"/>
        <v>1.4374422763269077</v>
      </c>
      <c r="GP458"/>
      <c r="GQ458"/>
      <c r="GR458"/>
      <c r="GS458"/>
      <c r="GT458"/>
      <c r="GU458"/>
      <c r="GV458"/>
    </row>
    <row r="459" spans="1:204" s="207" customFormat="1" ht="17.25" customHeight="1">
      <c r="A459" s="288"/>
      <c r="B459" s="288"/>
      <c r="C459" s="289">
        <v>4110</v>
      </c>
      <c r="D459" s="290" t="s">
        <v>192</v>
      </c>
      <c r="E459" s="291">
        <v>0</v>
      </c>
      <c r="F459" s="291">
        <v>2200</v>
      </c>
      <c r="G459" s="292">
        <v>0</v>
      </c>
      <c r="GP459"/>
      <c r="GQ459"/>
      <c r="GR459"/>
      <c r="GS459"/>
      <c r="GT459"/>
      <c r="GU459"/>
      <c r="GV459"/>
    </row>
    <row r="460" spans="1:204" s="11" customFormat="1" ht="17.25" customHeight="1">
      <c r="A460" s="279"/>
      <c r="B460" s="279"/>
      <c r="C460" s="280">
        <v>4120</v>
      </c>
      <c r="D460" s="146" t="s">
        <v>140</v>
      </c>
      <c r="E460" s="130">
        <v>0</v>
      </c>
      <c r="F460" s="130">
        <v>100</v>
      </c>
      <c r="G460" s="292">
        <v>0</v>
      </c>
      <c r="GP460"/>
      <c r="GQ460"/>
      <c r="GR460"/>
      <c r="GS460"/>
      <c r="GT460"/>
      <c r="GU460"/>
      <c r="GV460"/>
    </row>
    <row r="461" spans="1:204" s="11" customFormat="1" ht="17.25" customHeight="1">
      <c r="A461" s="279"/>
      <c r="B461" s="279"/>
      <c r="C461" s="280">
        <v>4170</v>
      </c>
      <c r="D461" s="146" t="s">
        <v>141</v>
      </c>
      <c r="E461" s="130">
        <v>1200</v>
      </c>
      <c r="F461" s="130">
        <v>3000</v>
      </c>
      <c r="G461" s="292">
        <f aca="true" t="shared" si="22" ref="G461:G469">F461/E461</f>
        <v>2.5</v>
      </c>
      <c r="GP461"/>
      <c r="GQ461"/>
      <c r="GR461"/>
      <c r="GS461"/>
      <c r="GT461"/>
      <c r="GU461"/>
      <c r="GV461"/>
    </row>
    <row r="462" spans="1:204" s="11" customFormat="1" ht="17.25" customHeight="1">
      <c r="A462" s="279"/>
      <c r="B462" s="279"/>
      <c r="C462" s="280">
        <v>4210</v>
      </c>
      <c r="D462" s="146" t="s">
        <v>159</v>
      </c>
      <c r="E462" s="130">
        <v>14270</v>
      </c>
      <c r="F462" s="130">
        <v>13000</v>
      </c>
      <c r="G462" s="295">
        <f t="shared" si="22"/>
        <v>0.9110021023125437</v>
      </c>
      <c r="GP462"/>
      <c r="GQ462"/>
      <c r="GR462"/>
      <c r="GS462"/>
      <c r="GT462"/>
      <c r="GU462"/>
      <c r="GV462"/>
    </row>
    <row r="463" spans="1:204" s="11" customFormat="1" ht="17.25" customHeight="1">
      <c r="A463" s="279"/>
      <c r="B463" s="279"/>
      <c r="C463" s="280">
        <v>4260</v>
      </c>
      <c r="D463" s="146" t="s">
        <v>320</v>
      </c>
      <c r="E463" s="130">
        <v>2902</v>
      </c>
      <c r="F463" s="130">
        <v>2000</v>
      </c>
      <c r="G463" s="295">
        <f t="shared" si="22"/>
        <v>0.6891798759476223</v>
      </c>
      <c r="GP463"/>
      <c r="GQ463"/>
      <c r="GR463"/>
      <c r="GS463"/>
      <c r="GT463"/>
      <c r="GU463"/>
      <c r="GV463"/>
    </row>
    <row r="464" spans="1:204" s="207" customFormat="1" ht="17.25" customHeight="1">
      <c r="A464" s="288"/>
      <c r="B464" s="288"/>
      <c r="C464" s="289">
        <v>4270</v>
      </c>
      <c r="D464" s="290" t="s">
        <v>146</v>
      </c>
      <c r="E464" s="291">
        <f>E465+E466</f>
        <v>49385</v>
      </c>
      <c r="F464" s="291">
        <f>F465+F466</f>
        <v>48000</v>
      </c>
      <c r="G464" s="292">
        <f t="shared" si="22"/>
        <v>0.9719550470790725</v>
      </c>
      <c r="GP464"/>
      <c r="GQ464"/>
      <c r="GR464"/>
      <c r="GS464"/>
      <c r="GT464"/>
      <c r="GU464"/>
      <c r="GV464"/>
    </row>
    <row r="465" spans="1:204" s="11" customFormat="1" ht="16.5" customHeight="1">
      <c r="A465" s="279"/>
      <c r="B465" s="279" t="s">
        <v>321</v>
      </c>
      <c r="C465" s="280"/>
      <c r="D465" s="146" t="s">
        <v>322</v>
      </c>
      <c r="E465" s="130">
        <v>49265</v>
      </c>
      <c r="F465" s="130">
        <v>45000</v>
      </c>
      <c r="G465" s="295">
        <f t="shared" si="22"/>
        <v>0.9134273825230894</v>
      </c>
      <c r="GP465"/>
      <c r="GQ465"/>
      <c r="GR465"/>
      <c r="GS465"/>
      <c r="GT465"/>
      <c r="GU465"/>
      <c r="GV465"/>
    </row>
    <row r="466" spans="1:204" s="11" customFormat="1" ht="16.5" customHeight="1">
      <c r="A466" s="279"/>
      <c r="B466" s="279"/>
      <c r="C466" s="280"/>
      <c r="D466" s="146" t="s">
        <v>323</v>
      </c>
      <c r="E466" s="130">
        <v>120</v>
      </c>
      <c r="F466" s="130">
        <v>3000</v>
      </c>
      <c r="G466" s="295">
        <f t="shared" si="22"/>
        <v>25</v>
      </c>
      <c r="GP466"/>
      <c r="GQ466"/>
      <c r="GR466"/>
      <c r="GS466"/>
      <c r="GT466"/>
      <c r="GU466"/>
      <c r="GV466"/>
    </row>
    <row r="467" spans="1:204" s="11" customFormat="1" ht="17.25" customHeight="1">
      <c r="A467" s="279"/>
      <c r="B467" s="279"/>
      <c r="C467" s="280">
        <v>4300</v>
      </c>
      <c r="D467" s="146" t="s">
        <v>108</v>
      </c>
      <c r="E467" s="130">
        <f>E468+E469</f>
        <v>21821</v>
      </c>
      <c r="F467" s="130">
        <f>SUM(F468:F469)</f>
        <v>28000</v>
      </c>
      <c r="G467" s="295">
        <f t="shared" si="22"/>
        <v>1.2831675908528482</v>
      </c>
      <c r="GP467"/>
      <c r="GQ467"/>
      <c r="GR467"/>
      <c r="GS467"/>
      <c r="GT467"/>
      <c r="GU467"/>
      <c r="GV467"/>
    </row>
    <row r="468" spans="1:204" s="11" customFormat="1" ht="17.25" customHeight="1">
      <c r="A468" s="279"/>
      <c r="B468" s="279" t="s">
        <v>324</v>
      </c>
      <c r="C468" s="280"/>
      <c r="D468" s="146" t="s">
        <v>325</v>
      </c>
      <c r="E468" s="130">
        <v>4405</v>
      </c>
      <c r="F468" s="130">
        <v>5000</v>
      </c>
      <c r="G468" s="295">
        <f t="shared" si="22"/>
        <v>1.1350737797956867</v>
      </c>
      <c r="GP468"/>
      <c r="GQ468"/>
      <c r="GR468"/>
      <c r="GS468"/>
      <c r="GT468"/>
      <c r="GU468"/>
      <c r="GV468"/>
    </row>
    <row r="469" spans="1:204" s="380" customFormat="1" ht="17.25" customHeight="1">
      <c r="A469" s="330"/>
      <c r="B469" s="330"/>
      <c r="C469" s="331"/>
      <c r="D469" s="332" t="s">
        <v>323</v>
      </c>
      <c r="E469" s="333">
        <v>17416</v>
      </c>
      <c r="F469" s="333">
        <v>23000</v>
      </c>
      <c r="G469" s="334">
        <f t="shared" si="22"/>
        <v>1.3206247129076711</v>
      </c>
      <c r="GP469"/>
      <c r="GQ469"/>
      <c r="GR469"/>
      <c r="GS469"/>
      <c r="GT469"/>
      <c r="GU469"/>
      <c r="GV469"/>
    </row>
    <row r="470" spans="1:204" s="380" customFormat="1" ht="23.25" customHeight="1">
      <c r="A470" s="330"/>
      <c r="B470" s="330"/>
      <c r="C470" s="331">
        <v>6050</v>
      </c>
      <c r="D470" s="381" t="s">
        <v>327</v>
      </c>
      <c r="E470" s="333">
        <v>0</v>
      </c>
      <c r="F470" s="382">
        <v>40000</v>
      </c>
      <c r="G470" s="334">
        <v>0</v>
      </c>
      <c r="GP470"/>
      <c r="GQ470"/>
      <c r="GR470"/>
      <c r="GS470"/>
      <c r="GT470"/>
      <c r="GU470"/>
      <c r="GV470"/>
    </row>
    <row r="471" spans="1:204" s="78" customFormat="1" ht="40.5" customHeight="1">
      <c r="A471" s="118"/>
      <c r="B471" s="118" t="s">
        <v>328</v>
      </c>
      <c r="C471" s="215">
        <v>6050</v>
      </c>
      <c r="D471" s="383" t="s">
        <v>329</v>
      </c>
      <c r="E471" s="120">
        <v>12200</v>
      </c>
      <c r="F471" s="143">
        <v>50000</v>
      </c>
      <c r="G471" s="340">
        <f>F471/E471</f>
        <v>4.098360655737705</v>
      </c>
      <c r="GP471"/>
      <c r="GQ471"/>
      <c r="GR471"/>
      <c r="GS471"/>
      <c r="GT471"/>
      <c r="GU471"/>
      <c r="GV471"/>
    </row>
    <row r="472" spans="1:204" s="384" customFormat="1" ht="51.75" customHeight="1">
      <c r="A472" s="158">
        <v>921</v>
      </c>
      <c r="B472" s="276"/>
      <c r="C472" s="312"/>
      <c r="D472" s="84" t="s">
        <v>330</v>
      </c>
      <c r="E472" s="89">
        <f>E473+E489+E491+E493</f>
        <v>718441</v>
      </c>
      <c r="F472" s="89">
        <f>F473+F489+F491+F493</f>
        <v>907850</v>
      </c>
      <c r="G472" s="313">
        <f>F472/E472</f>
        <v>1.2636389070222886</v>
      </c>
      <c r="GP472"/>
      <c r="GQ472"/>
      <c r="GR472"/>
      <c r="GS472"/>
      <c r="GT472"/>
      <c r="GU472"/>
      <c r="GV472"/>
    </row>
    <row r="473" spans="1:204" s="22" customFormat="1" ht="37.5" customHeight="1">
      <c r="A473" s="213"/>
      <c r="B473" s="302">
        <v>92109</v>
      </c>
      <c r="C473" s="90"/>
      <c r="D473" s="50" t="s">
        <v>331</v>
      </c>
      <c r="E473" s="314">
        <f>SUM(E474:E483)+E488</f>
        <v>356742</v>
      </c>
      <c r="F473" s="314">
        <f>SUM(F474:F483)+F486+F488</f>
        <v>690350</v>
      </c>
      <c r="G473" s="303">
        <f>F473/E473</f>
        <v>1.935152014621211</v>
      </c>
      <c r="GP473"/>
      <c r="GQ473"/>
      <c r="GR473"/>
      <c r="GS473"/>
      <c r="GT473"/>
      <c r="GU473"/>
      <c r="GV473"/>
    </row>
    <row r="474" spans="1:204" s="286" customFormat="1" ht="33" customHeight="1">
      <c r="A474" s="297"/>
      <c r="B474" s="376"/>
      <c r="C474" s="289">
        <v>2480</v>
      </c>
      <c r="D474" s="290" t="s">
        <v>332</v>
      </c>
      <c r="E474" s="299">
        <v>185000</v>
      </c>
      <c r="F474" s="299">
        <v>195000</v>
      </c>
      <c r="G474" s="323">
        <f>F474/E474</f>
        <v>1.054054054054054</v>
      </c>
      <c r="GP474"/>
      <c r="GQ474"/>
      <c r="GR474"/>
      <c r="GS474"/>
      <c r="GT474"/>
      <c r="GU474"/>
      <c r="GV474"/>
    </row>
    <row r="475" spans="1:204" s="22" customFormat="1" ht="18" customHeight="1">
      <c r="A475" s="213"/>
      <c r="B475" s="302"/>
      <c r="C475" s="280">
        <v>4110</v>
      </c>
      <c r="D475" s="146" t="s">
        <v>192</v>
      </c>
      <c r="E475" s="137">
        <v>1475</v>
      </c>
      <c r="F475" s="137">
        <v>1600</v>
      </c>
      <c r="G475" s="303">
        <f>F475/E475</f>
        <v>1.0847457627118644</v>
      </c>
      <c r="GP475"/>
      <c r="GQ475"/>
      <c r="GR475"/>
      <c r="GS475"/>
      <c r="GT475"/>
      <c r="GU475"/>
      <c r="GV475"/>
    </row>
    <row r="476" spans="1:204" s="22" customFormat="1" ht="18" customHeight="1">
      <c r="A476" s="213"/>
      <c r="B476" s="302"/>
      <c r="C476" s="280">
        <v>4120</v>
      </c>
      <c r="D476" s="146" t="s">
        <v>140</v>
      </c>
      <c r="E476" s="137">
        <v>0</v>
      </c>
      <c r="F476" s="137">
        <v>250</v>
      </c>
      <c r="G476" s="303">
        <v>0</v>
      </c>
      <c r="GP476"/>
      <c r="GQ476"/>
      <c r="GR476"/>
      <c r="GS476"/>
      <c r="GT476"/>
      <c r="GU476"/>
      <c r="GV476"/>
    </row>
    <row r="477" spans="1:204" s="11" customFormat="1" ht="17.25" customHeight="1">
      <c r="A477" s="279"/>
      <c r="B477" s="279"/>
      <c r="C477" s="280">
        <v>4170</v>
      </c>
      <c r="D477" s="146" t="s">
        <v>141</v>
      </c>
      <c r="E477" s="130">
        <v>22084</v>
      </c>
      <c r="F477" s="130">
        <v>30000</v>
      </c>
      <c r="G477" s="303">
        <f aca="true" t="shared" si="23" ref="G477:G482">F477/E477</f>
        <v>1.3584495562398116</v>
      </c>
      <c r="GP477"/>
      <c r="GQ477"/>
      <c r="GR477"/>
      <c r="GS477"/>
      <c r="GT477"/>
      <c r="GU477"/>
      <c r="GV477"/>
    </row>
    <row r="478" spans="1:204" s="11" customFormat="1" ht="17.25" customHeight="1">
      <c r="A478" s="279"/>
      <c r="B478" s="279"/>
      <c r="C478" s="280">
        <v>4210</v>
      </c>
      <c r="D478" s="146" t="s">
        <v>159</v>
      </c>
      <c r="E478" s="130">
        <v>71519</v>
      </c>
      <c r="F478" s="130">
        <v>69000</v>
      </c>
      <c r="G478" s="303">
        <f t="shared" si="23"/>
        <v>0.9647785903046743</v>
      </c>
      <c r="GP478"/>
      <c r="GQ478"/>
      <c r="GR478"/>
      <c r="GS478"/>
      <c r="GT478"/>
      <c r="GU478"/>
      <c r="GV478"/>
    </row>
    <row r="479" spans="1:204" s="11" customFormat="1" ht="17.25" customHeight="1">
      <c r="A479" s="279"/>
      <c r="B479" s="279"/>
      <c r="C479" s="280">
        <v>4260</v>
      </c>
      <c r="D479" s="146" t="s">
        <v>143</v>
      </c>
      <c r="E479" s="130">
        <v>10339</v>
      </c>
      <c r="F479" s="130">
        <v>14000</v>
      </c>
      <c r="G479" s="303">
        <f t="shared" si="23"/>
        <v>1.3540961408259986</v>
      </c>
      <c r="GP479"/>
      <c r="GQ479"/>
      <c r="GR479"/>
      <c r="GS479"/>
      <c r="GT479"/>
      <c r="GU479"/>
      <c r="GV479"/>
    </row>
    <row r="480" spans="1:204" s="11" customFormat="1" ht="17.25" customHeight="1">
      <c r="A480" s="279"/>
      <c r="B480" s="279"/>
      <c r="C480" s="280">
        <v>4270</v>
      </c>
      <c r="D480" s="146" t="s">
        <v>333</v>
      </c>
      <c r="E480" s="130">
        <v>4349</v>
      </c>
      <c r="F480" s="130">
        <v>5000</v>
      </c>
      <c r="G480" s="303">
        <f t="shared" si="23"/>
        <v>1.1496895838123706</v>
      </c>
      <c r="GP480"/>
      <c r="GQ480"/>
      <c r="GR480"/>
      <c r="GS480"/>
      <c r="GT480"/>
      <c r="GU480"/>
      <c r="GV480"/>
    </row>
    <row r="481" spans="1:204" s="11" customFormat="1" ht="17.25" customHeight="1">
      <c r="A481" s="279"/>
      <c r="B481" s="279"/>
      <c r="C481" s="280">
        <v>4300</v>
      </c>
      <c r="D481" s="146" t="s">
        <v>108</v>
      </c>
      <c r="E481" s="147">
        <v>51455</v>
      </c>
      <c r="F481" s="130">
        <v>15700</v>
      </c>
      <c r="G481" s="303">
        <f t="shared" si="23"/>
        <v>0.30512097949664757</v>
      </c>
      <c r="GP481"/>
      <c r="GQ481"/>
      <c r="GR481"/>
      <c r="GS481"/>
      <c r="GT481"/>
      <c r="GU481"/>
      <c r="GV481"/>
    </row>
    <row r="482" spans="1:204" s="11" customFormat="1" ht="17.25" customHeight="1">
      <c r="A482" s="279"/>
      <c r="B482" s="213"/>
      <c r="C482" s="280">
        <v>4350</v>
      </c>
      <c r="D482" s="68" t="s">
        <v>334</v>
      </c>
      <c r="E482" s="147">
        <v>1587</v>
      </c>
      <c r="F482" s="130">
        <v>1800</v>
      </c>
      <c r="G482" s="303">
        <f t="shared" si="23"/>
        <v>1.1342155009451795</v>
      </c>
      <c r="GP482"/>
      <c r="GQ482"/>
      <c r="GR482"/>
      <c r="GS482"/>
      <c r="GT482"/>
      <c r="GU482"/>
      <c r="GV482"/>
    </row>
    <row r="483" spans="1:204" s="11" customFormat="1" ht="17.25" customHeight="1">
      <c r="A483" s="279"/>
      <c r="B483" s="213"/>
      <c r="C483" s="319">
        <v>6050</v>
      </c>
      <c r="D483" s="68" t="s">
        <v>335</v>
      </c>
      <c r="E483" s="130">
        <v>0</v>
      </c>
      <c r="F483" s="130">
        <f>F484+F485</f>
        <v>141000</v>
      </c>
      <c r="G483" s="303">
        <v>0</v>
      </c>
      <c r="GP483"/>
      <c r="GQ483"/>
      <c r="GR483"/>
      <c r="GS483"/>
      <c r="GT483"/>
      <c r="GU483"/>
      <c r="GV483"/>
    </row>
    <row r="484" spans="1:204" s="11" customFormat="1" ht="21" customHeight="1">
      <c r="A484" s="279"/>
      <c r="B484" s="213"/>
      <c r="C484" s="280">
        <v>6050</v>
      </c>
      <c r="D484" s="68" t="s">
        <v>336</v>
      </c>
      <c r="E484" s="130">
        <v>0</v>
      </c>
      <c r="F484" s="130">
        <v>15000</v>
      </c>
      <c r="G484" s="303">
        <v>0</v>
      </c>
      <c r="GP484"/>
      <c r="GQ484"/>
      <c r="GR484"/>
      <c r="GS484"/>
      <c r="GT484"/>
      <c r="GU484"/>
      <c r="GV484"/>
    </row>
    <row r="485" spans="1:204" s="11" customFormat="1" ht="28.5" customHeight="1">
      <c r="A485" s="279"/>
      <c r="B485" s="213"/>
      <c r="C485" s="280">
        <v>6059</v>
      </c>
      <c r="D485" s="68" t="s">
        <v>337</v>
      </c>
      <c r="E485" s="130">
        <v>0</v>
      </c>
      <c r="F485" s="130">
        <v>126000</v>
      </c>
      <c r="G485" s="303">
        <v>0</v>
      </c>
      <c r="GP485"/>
      <c r="GQ485"/>
      <c r="GR485"/>
      <c r="GS485"/>
      <c r="GT485"/>
      <c r="GU485"/>
      <c r="GV485"/>
    </row>
    <row r="486" spans="1:204" s="11" customFormat="1" ht="19.5" customHeight="1">
      <c r="A486" s="279"/>
      <c r="B486" s="213"/>
      <c r="C486" s="319">
        <v>6058</v>
      </c>
      <c r="D486" s="68" t="s">
        <v>335</v>
      </c>
      <c r="E486" s="130">
        <f>SUM(E487:E487)</f>
        <v>0</v>
      </c>
      <c r="F486" s="130">
        <f>F487</f>
        <v>208000</v>
      </c>
      <c r="G486" s="303">
        <v>0</v>
      </c>
      <c r="GP486"/>
      <c r="GQ486"/>
      <c r="GR486"/>
      <c r="GS486"/>
      <c r="GT486"/>
      <c r="GU486"/>
      <c r="GV486"/>
    </row>
    <row r="487" spans="1:204" s="11" customFormat="1" ht="27" customHeight="1">
      <c r="A487" s="279"/>
      <c r="B487" s="213"/>
      <c r="C487" s="280">
        <v>6058</v>
      </c>
      <c r="D487" s="68" t="s">
        <v>337</v>
      </c>
      <c r="E487" s="130">
        <v>0</v>
      </c>
      <c r="F487" s="130">
        <v>208000</v>
      </c>
      <c r="G487" s="303">
        <v>0</v>
      </c>
      <c r="GP487"/>
      <c r="GQ487"/>
      <c r="GR487"/>
      <c r="GS487"/>
      <c r="GT487"/>
      <c r="GU487"/>
      <c r="GV487"/>
    </row>
    <row r="488" spans="1:204" s="11" customFormat="1" ht="18.75" customHeight="1">
      <c r="A488" s="279"/>
      <c r="B488" s="279"/>
      <c r="C488" s="280">
        <v>6060</v>
      </c>
      <c r="D488" s="146" t="s">
        <v>338</v>
      </c>
      <c r="E488" s="130">
        <v>8934</v>
      </c>
      <c r="F488" s="130">
        <v>9000</v>
      </c>
      <c r="G488" s="303">
        <f aca="true" t="shared" si="24" ref="G488:G494">F488/E488</f>
        <v>1.007387508394896</v>
      </c>
      <c r="GP488"/>
      <c r="GQ488"/>
      <c r="GR488"/>
      <c r="GS488"/>
      <c r="GT488"/>
      <c r="GU488"/>
      <c r="GV488"/>
    </row>
    <row r="489" spans="1:204" s="11" customFormat="1" ht="21.75" customHeight="1">
      <c r="A489" s="279"/>
      <c r="B489" s="221">
        <v>92116</v>
      </c>
      <c r="C489" s="67"/>
      <c r="D489" s="173" t="s">
        <v>339</v>
      </c>
      <c r="E489" s="314">
        <f>E490</f>
        <v>170000</v>
      </c>
      <c r="F489" s="314">
        <f>F490</f>
        <v>170000</v>
      </c>
      <c r="G489" s="303">
        <f t="shared" si="24"/>
        <v>1</v>
      </c>
      <c r="GP489"/>
      <c r="GQ489"/>
      <c r="GR489"/>
      <c r="GS489"/>
      <c r="GT489"/>
      <c r="GU489"/>
      <c r="GV489"/>
    </row>
    <row r="490" spans="1:204" s="286" customFormat="1" ht="41.25" customHeight="1">
      <c r="A490" s="297"/>
      <c r="B490" s="376"/>
      <c r="C490" s="289">
        <v>2480</v>
      </c>
      <c r="D490" s="290" t="s">
        <v>340</v>
      </c>
      <c r="E490" s="299">
        <v>170000</v>
      </c>
      <c r="F490" s="299">
        <v>170000</v>
      </c>
      <c r="G490" s="323">
        <f t="shared" si="24"/>
        <v>1</v>
      </c>
      <c r="GP490"/>
      <c r="GQ490"/>
      <c r="GR490"/>
      <c r="GS490"/>
      <c r="GT490"/>
      <c r="GU490"/>
      <c r="GV490"/>
    </row>
    <row r="491" spans="1:204" s="11" customFormat="1" ht="21.75" customHeight="1">
      <c r="A491" s="279"/>
      <c r="B491" s="221">
        <v>92120</v>
      </c>
      <c r="C491" s="67"/>
      <c r="D491" s="173" t="s">
        <v>89</v>
      </c>
      <c r="E491" s="314">
        <f>E492</f>
        <v>1345</v>
      </c>
      <c r="F491" s="314">
        <f>F492</f>
        <v>10000</v>
      </c>
      <c r="G491" s="303">
        <f t="shared" si="24"/>
        <v>7.434944237918216</v>
      </c>
      <c r="GP491"/>
      <c r="GQ491"/>
      <c r="GR491"/>
      <c r="GS491"/>
      <c r="GT491"/>
      <c r="GU491"/>
      <c r="GV491"/>
    </row>
    <row r="492" spans="1:204" s="11" customFormat="1" ht="17.25" customHeight="1">
      <c r="A492" s="279"/>
      <c r="B492" s="221"/>
      <c r="C492" s="67">
        <v>4270</v>
      </c>
      <c r="D492" s="146" t="s">
        <v>341</v>
      </c>
      <c r="E492" s="130">
        <v>1345</v>
      </c>
      <c r="F492" s="130">
        <v>10000</v>
      </c>
      <c r="G492" s="303">
        <f t="shared" si="24"/>
        <v>7.434944237918216</v>
      </c>
      <c r="GP492"/>
      <c r="GQ492"/>
      <c r="GR492"/>
      <c r="GS492"/>
      <c r="GT492"/>
      <c r="GU492"/>
      <c r="GV492"/>
    </row>
    <row r="493" spans="1:204" s="11" customFormat="1" ht="18" customHeight="1">
      <c r="A493" s="279"/>
      <c r="B493" s="265">
        <v>92195</v>
      </c>
      <c r="C493" s="280"/>
      <c r="D493" s="173" t="s">
        <v>751</v>
      </c>
      <c r="E493" s="314">
        <f>SUM(E494:E496)</f>
        <v>190354</v>
      </c>
      <c r="F493" s="51">
        <f>SUM(F494:F496)</f>
        <v>37500</v>
      </c>
      <c r="G493" s="303">
        <f t="shared" si="24"/>
        <v>0.19700137638294965</v>
      </c>
      <c r="GP493"/>
      <c r="GQ493"/>
      <c r="GR493"/>
      <c r="GS493"/>
      <c r="GT493"/>
      <c r="GU493"/>
      <c r="GV493"/>
    </row>
    <row r="494" spans="1:204" s="22" customFormat="1" ht="39" customHeight="1">
      <c r="A494" s="213"/>
      <c r="B494" s="213"/>
      <c r="C494" s="307">
        <v>2820</v>
      </c>
      <c r="D494" s="134" t="s">
        <v>342</v>
      </c>
      <c r="E494" s="137">
        <v>12045</v>
      </c>
      <c r="F494" s="135">
        <v>37500</v>
      </c>
      <c r="G494" s="303">
        <f t="shared" si="24"/>
        <v>3.1133250311332503</v>
      </c>
      <c r="GP494"/>
      <c r="GQ494"/>
      <c r="GR494"/>
      <c r="GS494"/>
      <c r="GT494"/>
      <c r="GU494"/>
      <c r="GV494"/>
    </row>
    <row r="495" spans="1:204" s="17" customFormat="1" ht="17.25" customHeight="1">
      <c r="A495" s="308"/>
      <c r="B495" s="308"/>
      <c r="C495" s="309">
        <v>6059</v>
      </c>
      <c r="D495" s="310" t="s">
        <v>343</v>
      </c>
      <c r="E495" s="252">
        <v>110232</v>
      </c>
      <c r="F495" s="252">
        <v>0</v>
      </c>
      <c r="G495" s="345">
        <f>F495/E495</f>
        <v>0</v>
      </c>
      <c r="GP495"/>
      <c r="GQ495"/>
      <c r="GR495"/>
      <c r="GS495"/>
      <c r="GT495"/>
      <c r="GU495"/>
      <c r="GV495"/>
    </row>
    <row r="496" spans="1:204" s="78" customFormat="1" ht="16.5" customHeight="1">
      <c r="A496" s="118"/>
      <c r="B496" s="118"/>
      <c r="C496" s="215">
        <v>6058</v>
      </c>
      <c r="D496" s="152" t="s">
        <v>343</v>
      </c>
      <c r="E496" s="120">
        <v>68077</v>
      </c>
      <c r="F496" s="120">
        <v>0</v>
      </c>
      <c r="G496" s="304">
        <f>F496/E496</f>
        <v>0</v>
      </c>
      <c r="GP496"/>
      <c r="GQ496"/>
      <c r="GR496"/>
      <c r="GS496"/>
      <c r="GT496"/>
      <c r="GU496"/>
      <c r="GV496"/>
    </row>
    <row r="497" spans="1:204" s="116" customFormat="1" ht="48" customHeight="1">
      <c r="A497" s="158">
        <v>926</v>
      </c>
      <c r="B497" s="158"/>
      <c r="C497" s="312"/>
      <c r="D497" s="84" t="s">
        <v>344</v>
      </c>
      <c r="E497" s="89">
        <f>E498+E508</f>
        <v>114077</v>
      </c>
      <c r="F497" s="89">
        <f>F498+F508</f>
        <v>543134</v>
      </c>
      <c r="G497" s="313">
        <f>F497/E497</f>
        <v>4.761117490817606</v>
      </c>
      <c r="GP497"/>
      <c r="GQ497"/>
      <c r="GR497"/>
      <c r="GS497"/>
      <c r="GT497"/>
      <c r="GU497"/>
      <c r="GV497"/>
    </row>
    <row r="498" spans="1:204" s="22" customFormat="1" ht="18" customHeight="1">
      <c r="A498" s="213"/>
      <c r="B498" s="302">
        <v>92601</v>
      </c>
      <c r="C498" s="90"/>
      <c r="D498" s="50" t="s">
        <v>345</v>
      </c>
      <c r="E498" s="314">
        <f>SUM(E499:E507)</f>
        <v>22629</v>
      </c>
      <c r="F498" s="51">
        <f>SUM(F499:F507)</f>
        <v>356184</v>
      </c>
      <c r="G498" s="303">
        <f>F498/E498</f>
        <v>15.740156436431128</v>
      </c>
      <c r="GP498"/>
      <c r="GQ498"/>
      <c r="GR498"/>
      <c r="GS498"/>
      <c r="GT498"/>
      <c r="GU498"/>
      <c r="GV498"/>
    </row>
    <row r="499" spans="1:204" s="22" customFormat="1" ht="18" customHeight="1">
      <c r="A499" s="213"/>
      <c r="B499" s="302"/>
      <c r="C499" s="280">
        <v>4110</v>
      </c>
      <c r="D499" s="146" t="s">
        <v>234</v>
      </c>
      <c r="E499" s="137">
        <v>0</v>
      </c>
      <c r="F499" s="137">
        <v>300</v>
      </c>
      <c r="G499" s="303">
        <v>0</v>
      </c>
      <c r="GP499"/>
      <c r="GQ499"/>
      <c r="GR499"/>
      <c r="GS499"/>
      <c r="GT499"/>
      <c r="GU499"/>
      <c r="GV499"/>
    </row>
    <row r="500" spans="1:204" s="22" customFormat="1" ht="18" customHeight="1">
      <c r="A500" s="213"/>
      <c r="B500" s="302"/>
      <c r="C500" s="280">
        <v>4170</v>
      </c>
      <c r="D500" s="146" t="s">
        <v>141</v>
      </c>
      <c r="E500" s="137">
        <v>75</v>
      </c>
      <c r="F500" s="137">
        <v>2000</v>
      </c>
      <c r="G500" s="303">
        <f aca="true" t="shared" si="25" ref="G500:G506">F500/E500</f>
        <v>26.666666666666668</v>
      </c>
      <c r="GP500"/>
      <c r="GQ500"/>
      <c r="GR500"/>
      <c r="GS500"/>
      <c r="GT500"/>
      <c r="GU500"/>
      <c r="GV500"/>
    </row>
    <row r="501" spans="1:204" s="11" customFormat="1" ht="17.25" customHeight="1">
      <c r="A501" s="279"/>
      <c r="B501" s="279"/>
      <c r="C501" s="280">
        <v>4210</v>
      </c>
      <c r="D501" s="146" t="s">
        <v>159</v>
      </c>
      <c r="E501" s="130">
        <v>6773</v>
      </c>
      <c r="F501" s="130">
        <v>7000</v>
      </c>
      <c r="G501" s="295">
        <f t="shared" si="25"/>
        <v>1.033515428908903</v>
      </c>
      <c r="GP501"/>
      <c r="GQ501"/>
      <c r="GR501"/>
      <c r="GS501"/>
      <c r="GT501"/>
      <c r="GU501"/>
      <c r="GV501"/>
    </row>
    <row r="502" spans="1:204" s="11" customFormat="1" ht="17.25" customHeight="1">
      <c r="A502" s="279"/>
      <c r="B502" s="279"/>
      <c r="C502" s="280">
        <v>4260</v>
      </c>
      <c r="D502" s="146" t="s">
        <v>210</v>
      </c>
      <c r="E502" s="130">
        <v>6646</v>
      </c>
      <c r="F502" s="130">
        <v>9214</v>
      </c>
      <c r="G502" s="295">
        <f t="shared" si="25"/>
        <v>1.386397833283178</v>
      </c>
      <c r="GP502"/>
      <c r="GQ502"/>
      <c r="GR502"/>
      <c r="GS502"/>
      <c r="GT502"/>
      <c r="GU502"/>
      <c r="GV502"/>
    </row>
    <row r="503" spans="1:204" s="11" customFormat="1" ht="17.25" customHeight="1">
      <c r="A503" s="279"/>
      <c r="B503" s="279"/>
      <c r="C503" s="280">
        <v>4270</v>
      </c>
      <c r="D503" s="146" t="s">
        <v>146</v>
      </c>
      <c r="E503" s="130">
        <v>213</v>
      </c>
      <c r="F503" s="130">
        <v>1000</v>
      </c>
      <c r="G503" s="295">
        <f t="shared" si="25"/>
        <v>4.694835680751174</v>
      </c>
      <c r="GP503"/>
      <c r="GQ503"/>
      <c r="GR503"/>
      <c r="GS503"/>
      <c r="GT503"/>
      <c r="GU503"/>
      <c r="GV503"/>
    </row>
    <row r="504" spans="1:204" s="11" customFormat="1" ht="17.25" customHeight="1">
      <c r="A504" s="279"/>
      <c r="B504" s="279"/>
      <c r="C504" s="280">
        <v>4300</v>
      </c>
      <c r="D504" s="146" t="s">
        <v>108</v>
      </c>
      <c r="E504" s="130">
        <v>4386</v>
      </c>
      <c r="F504" s="130">
        <v>6011</v>
      </c>
      <c r="G504" s="295">
        <f t="shared" si="25"/>
        <v>1.3704970360237119</v>
      </c>
      <c r="GP504"/>
      <c r="GQ504"/>
      <c r="GR504"/>
      <c r="GS504"/>
      <c r="GT504"/>
      <c r="GU504"/>
      <c r="GV504"/>
    </row>
    <row r="505" spans="1:204" s="22" customFormat="1" ht="17.25" customHeight="1">
      <c r="A505" s="213"/>
      <c r="B505" s="213"/>
      <c r="C505" s="293">
        <v>4410</v>
      </c>
      <c r="D505" s="68" t="s">
        <v>147</v>
      </c>
      <c r="E505" s="137">
        <v>82</v>
      </c>
      <c r="F505" s="137">
        <v>100</v>
      </c>
      <c r="G505" s="295">
        <f t="shared" si="25"/>
        <v>1.2195121951219512</v>
      </c>
      <c r="GP505"/>
      <c r="GQ505"/>
      <c r="GR505"/>
      <c r="GS505"/>
      <c r="GT505"/>
      <c r="GU505"/>
      <c r="GV505"/>
    </row>
    <row r="506" spans="1:204" s="22" customFormat="1" ht="32.25" customHeight="1">
      <c r="A506" s="213"/>
      <c r="B506" s="213"/>
      <c r="C506" s="293">
        <v>6059</v>
      </c>
      <c r="D506" s="68" t="s">
        <v>346</v>
      </c>
      <c r="E506" s="137">
        <v>4454</v>
      </c>
      <c r="F506" s="135">
        <v>174129</v>
      </c>
      <c r="G506" s="295">
        <f t="shared" si="25"/>
        <v>39.094970812752585</v>
      </c>
      <c r="GP506"/>
      <c r="GQ506"/>
      <c r="GR506"/>
      <c r="GS506"/>
      <c r="GT506"/>
      <c r="GU506"/>
      <c r="GV506"/>
    </row>
    <row r="507" spans="1:204" s="22" customFormat="1" ht="27.75" customHeight="1">
      <c r="A507" s="213"/>
      <c r="B507" s="213"/>
      <c r="C507" s="293">
        <v>6058</v>
      </c>
      <c r="D507" s="68" t="s">
        <v>346</v>
      </c>
      <c r="E507" s="137">
        <v>0</v>
      </c>
      <c r="F507" s="135">
        <v>156430</v>
      </c>
      <c r="G507" s="295">
        <v>0</v>
      </c>
      <c r="GP507"/>
      <c r="GQ507"/>
      <c r="GR507"/>
      <c r="GS507"/>
      <c r="GT507"/>
      <c r="GU507"/>
      <c r="GV507"/>
    </row>
    <row r="508" spans="1:204" s="22" customFormat="1" ht="18" customHeight="1">
      <c r="A508" s="213"/>
      <c r="B508" s="302">
        <v>92695</v>
      </c>
      <c r="C508" s="90"/>
      <c r="D508" s="50" t="s">
        <v>751</v>
      </c>
      <c r="E508" s="314">
        <f>E509</f>
        <v>91448</v>
      </c>
      <c r="F508" s="314">
        <f>F509</f>
        <v>186950</v>
      </c>
      <c r="G508" s="303">
        <f>F508/E508</f>
        <v>2.0443312046190183</v>
      </c>
      <c r="GP508"/>
      <c r="GQ508"/>
      <c r="GR508"/>
      <c r="GS508"/>
      <c r="GT508"/>
      <c r="GU508"/>
      <c r="GV508"/>
    </row>
    <row r="509" spans="1:204" s="11" customFormat="1" ht="17.25" customHeight="1">
      <c r="A509" s="279"/>
      <c r="B509" s="279"/>
      <c r="C509" s="280"/>
      <c r="D509" s="146" t="s">
        <v>347</v>
      </c>
      <c r="E509" s="130">
        <f>SUM(E510:E518)</f>
        <v>91448</v>
      </c>
      <c r="F509" s="130">
        <f>SUM(F510:F518)</f>
        <v>186950</v>
      </c>
      <c r="G509" s="295">
        <f>F509/E509</f>
        <v>2.0443312046190183</v>
      </c>
      <c r="GP509"/>
      <c r="GQ509"/>
      <c r="GR509"/>
      <c r="GS509"/>
      <c r="GT509"/>
      <c r="GU509"/>
      <c r="GV509"/>
    </row>
    <row r="510" spans="1:204" s="11" customFormat="1" ht="36" customHeight="1">
      <c r="A510" s="279"/>
      <c r="B510" s="279"/>
      <c r="C510" s="316">
        <v>2820</v>
      </c>
      <c r="D510" s="317" t="s">
        <v>342</v>
      </c>
      <c r="E510" s="130">
        <v>24699</v>
      </c>
      <c r="F510" s="130">
        <v>40000</v>
      </c>
      <c r="G510" s="295">
        <f>F510/E510</f>
        <v>1.6194987651321915</v>
      </c>
      <c r="GP510"/>
      <c r="GQ510"/>
      <c r="GR510"/>
      <c r="GS510"/>
      <c r="GT510"/>
      <c r="GU510"/>
      <c r="GV510"/>
    </row>
    <row r="511" spans="1:204" s="11" customFormat="1" ht="22.5" customHeight="1">
      <c r="A511" s="279"/>
      <c r="B511" s="279"/>
      <c r="C511" s="280">
        <v>4110</v>
      </c>
      <c r="D511" s="146" t="s">
        <v>192</v>
      </c>
      <c r="E511" s="130">
        <v>0</v>
      </c>
      <c r="F511" s="130">
        <v>200</v>
      </c>
      <c r="G511" s="295">
        <v>0</v>
      </c>
      <c r="GP511"/>
      <c r="GQ511"/>
      <c r="GR511"/>
      <c r="GS511"/>
      <c r="GT511"/>
      <c r="GU511"/>
      <c r="GV511"/>
    </row>
    <row r="512" spans="1:204" s="11" customFormat="1" ht="17.25" customHeight="1">
      <c r="A512" s="279"/>
      <c r="B512" s="279"/>
      <c r="C512" s="280">
        <v>4170</v>
      </c>
      <c r="D512" s="146" t="s">
        <v>141</v>
      </c>
      <c r="E512" s="130">
        <v>1080</v>
      </c>
      <c r="F512" s="130">
        <v>3000</v>
      </c>
      <c r="G512" s="295">
        <f aca="true" t="shared" si="26" ref="G512:G517">F512/E512</f>
        <v>2.7777777777777777</v>
      </c>
      <c r="GP512"/>
      <c r="GQ512"/>
      <c r="GR512"/>
      <c r="GS512"/>
      <c r="GT512"/>
      <c r="GU512"/>
      <c r="GV512"/>
    </row>
    <row r="513" spans="1:204" s="11" customFormat="1" ht="17.25" customHeight="1">
      <c r="A513" s="279"/>
      <c r="B513" s="279"/>
      <c r="C513" s="280">
        <v>4210</v>
      </c>
      <c r="D513" s="146" t="s">
        <v>159</v>
      </c>
      <c r="E513" s="130">
        <v>5197</v>
      </c>
      <c r="F513" s="130">
        <v>6500</v>
      </c>
      <c r="G513" s="295">
        <f t="shared" si="26"/>
        <v>1.2507215701366172</v>
      </c>
      <c r="GP513"/>
      <c r="GQ513"/>
      <c r="GR513"/>
      <c r="GS513"/>
      <c r="GT513"/>
      <c r="GU513"/>
      <c r="GV513"/>
    </row>
    <row r="514" spans="1:204" s="11" customFormat="1" ht="17.25" customHeight="1">
      <c r="A514" s="279"/>
      <c r="B514" s="279"/>
      <c r="C514" s="280">
        <v>4270</v>
      </c>
      <c r="D514" s="146" t="s">
        <v>348</v>
      </c>
      <c r="E514" s="130">
        <v>27338</v>
      </c>
      <c r="F514" s="130">
        <v>30000</v>
      </c>
      <c r="G514" s="295">
        <f t="shared" si="26"/>
        <v>1.097373619138196</v>
      </c>
      <c r="GP514"/>
      <c r="GQ514"/>
      <c r="GR514"/>
      <c r="GS514"/>
      <c r="GT514"/>
      <c r="GU514"/>
      <c r="GV514"/>
    </row>
    <row r="515" spans="1:204" s="11" customFormat="1" ht="17.25" customHeight="1">
      <c r="A515" s="279"/>
      <c r="B515" s="279"/>
      <c r="C515" s="280">
        <v>4300</v>
      </c>
      <c r="D515" s="146" t="s">
        <v>108</v>
      </c>
      <c r="E515" s="130">
        <v>12059</v>
      </c>
      <c r="F515" s="130">
        <v>17000</v>
      </c>
      <c r="G515" s="295">
        <f t="shared" si="26"/>
        <v>1.4097354672858446</v>
      </c>
      <c r="GP515"/>
      <c r="GQ515"/>
      <c r="GR515"/>
      <c r="GS515"/>
      <c r="GT515"/>
      <c r="GU515"/>
      <c r="GV515"/>
    </row>
    <row r="516" spans="1:204" s="22" customFormat="1" ht="17.25" customHeight="1">
      <c r="A516" s="213"/>
      <c r="B516" s="213"/>
      <c r="C516" s="307">
        <v>4430</v>
      </c>
      <c r="D516" s="68" t="s">
        <v>752</v>
      </c>
      <c r="E516" s="137">
        <v>91</v>
      </c>
      <c r="F516" s="137">
        <v>250</v>
      </c>
      <c r="G516" s="295">
        <f t="shared" si="26"/>
        <v>2.7472527472527473</v>
      </c>
      <c r="GP516"/>
      <c r="GQ516"/>
      <c r="GR516"/>
      <c r="GS516"/>
      <c r="GT516"/>
      <c r="GU516"/>
      <c r="GV516"/>
    </row>
    <row r="517" spans="1:204" s="22" customFormat="1" ht="26.25" customHeight="1">
      <c r="A517" s="213"/>
      <c r="B517" s="213"/>
      <c r="C517" s="307">
        <v>6050</v>
      </c>
      <c r="D517" s="134" t="s">
        <v>349</v>
      </c>
      <c r="E517" s="137">
        <v>20984</v>
      </c>
      <c r="F517" s="135">
        <v>10000</v>
      </c>
      <c r="G517" s="295">
        <f t="shared" si="26"/>
        <v>0.47655356462066334</v>
      </c>
      <c r="GP517"/>
      <c r="GQ517"/>
      <c r="GR517"/>
      <c r="GS517"/>
      <c r="GT517"/>
      <c r="GU517"/>
      <c r="GV517"/>
    </row>
    <row r="518" spans="1:204" s="11" customFormat="1" ht="42" customHeight="1">
      <c r="A518" s="279"/>
      <c r="B518" s="279"/>
      <c r="C518" s="280">
        <v>6050</v>
      </c>
      <c r="D518" s="146" t="s">
        <v>350</v>
      </c>
      <c r="E518" s="130">
        <v>0</v>
      </c>
      <c r="F518" s="130">
        <v>80000</v>
      </c>
      <c r="G518" s="295">
        <v>0</v>
      </c>
      <c r="GP518"/>
      <c r="GQ518"/>
      <c r="GR518"/>
      <c r="GS518"/>
      <c r="GT518"/>
      <c r="GU518"/>
      <c r="GV518"/>
    </row>
    <row r="519" spans="1:204" s="389" customFormat="1" ht="24" customHeight="1">
      <c r="A519" s="385"/>
      <c r="B519" s="385"/>
      <c r="C519" s="386"/>
      <c r="D519" s="234" t="s">
        <v>351</v>
      </c>
      <c r="E519" s="387">
        <f>E497+E472+E432+E410+E366+E345+E238+E234+E228+E220+E203+E200+E189+E111+E101+E92+E50+E37+E2</f>
        <v>21019380</v>
      </c>
      <c r="F519" s="387">
        <f>F497+F472+F432+F410+F366+F345+F238+F234+F228+F220+F203+F200+F189+F111+F101+F92+F50+F37+F2</f>
        <v>27739570</v>
      </c>
      <c r="G519" s="388">
        <f>F519/E519</f>
        <v>1.3197139972729928</v>
      </c>
      <c r="GP519" s="390"/>
      <c r="GQ519" s="390"/>
      <c r="GR519" s="390"/>
      <c r="GS519" s="390"/>
      <c r="GT519" s="390"/>
      <c r="GU519" s="390"/>
      <c r="GV519" s="390"/>
    </row>
    <row r="520" spans="1:7" ht="15.75" customHeight="1">
      <c r="A520" s="391"/>
      <c r="B520" s="101"/>
      <c r="C520" s="392"/>
      <c r="D520" s="247" t="s">
        <v>352</v>
      </c>
      <c r="E520" s="10"/>
      <c r="F520" s="10"/>
      <c r="G520" s="393"/>
    </row>
    <row r="521" spans="1:21" ht="15.75">
      <c r="A521" s="394"/>
      <c r="B521" s="116"/>
      <c r="C521" s="392"/>
      <c r="D521" s="241" t="s">
        <v>353</v>
      </c>
      <c r="E521" s="10">
        <v>16392719</v>
      </c>
      <c r="F521" s="10">
        <v>19694019</v>
      </c>
      <c r="G521" s="393">
        <f>F521/E521</f>
        <v>1.2013881894760716</v>
      </c>
      <c r="H521" s="247"/>
      <c r="I521" s="247"/>
      <c r="J521" s="247"/>
      <c r="K521" s="247"/>
      <c r="L521" s="247"/>
      <c r="M521" s="247"/>
      <c r="N521" s="247"/>
      <c r="O521" s="247"/>
      <c r="P521" s="247"/>
      <c r="Q521" s="247"/>
      <c r="R521" s="247"/>
      <c r="S521" s="247"/>
      <c r="T521" s="247"/>
      <c r="U521" s="247"/>
    </row>
    <row r="522" spans="1:21" ht="15.75">
      <c r="A522" s="394" t="s">
        <v>328</v>
      </c>
      <c r="B522" s="116"/>
      <c r="C522" s="392"/>
      <c r="D522" s="241" t="s">
        <v>354</v>
      </c>
      <c r="E522" s="10">
        <v>7225651</v>
      </c>
      <c r="F522" s="10">
        <v>8914836</v>
      </c>
      <c r="G522" s="393">
        <f>F522/E522</f>
        <v>1.2337761677113936</v>
      </c>
      <c r="H522" s="247"/>
      <c r="I522" s="247"/>
      <c r="J522" s="247"/>
      <c r="K522" s="247"/>
      <c r="L522" s="247"/>
      <c r="M522" s="247"/>
      <c r="N522" s="247"/>
      <c r="O522" s="247"/>
      <c r="P522" s="247"/>
      <c r="Q522" s="247"/>
      <c r="R522" s="247"/>
      <c r="S522" s="247"/>
      <c r="T522" s="247"/>
      <c r="U522" s="247"/>
    </row>
    <row r="523" spans="1:21" ht="16.5" customHeight="1">
      <c r="A523" s="394"/>
      <c r="B523" s="116"/>
      <c r="C523" s="392"/>
      <c r="D523" s="241" t="s">
        <v>355</v>
      </c>
      <c r="E523" s="10">
        <v>636744</v>
      </c>
      <c r="F523" s="10">
        <v>745500</v>
      </c>
      <c r="G523" s="393">
        <f>F523/E523</f>
        <v>1.1708001959971355</v>
      </c>
      <c r="H523" s="247"/>
      <c r="I523" s="247"/>
      <c r="J523" s="247"/>
      <c r="K523" s="247"/>
      <c r="L523" s="247"/>
      <c r="M523" s="247"/>
      <c r="N523" s="247"/>
      <c r="O523" s="247"/>
      <c r="P523" s="247"/>
      <c r="Q523" s="247"/>
      <c r="R523" s="247"/>
      <c r="S523" s="247"/>
      <c r="T523" s="247"/>
      <c r="U523" s="247"/>
    </row>
    <row r="524" spans="1:21" ht="15.75">
      <c r="A524" s="394"/>
      <c r="B524" s="116"/>
      <c r="C524" s="392"/>
      <c r="D524" s="241" t="s">
        <v>356</v>
      </c>
      <c r="E524" s="10">
        <v>200182</v>
      </c>
      <c r="F524" s="10">
        <f>F229</f>
        <v>337900</v>
      </c>
      <c r="G524" s="393">
        <f>F524/E524</f>
        <v>1.6879639528029493</v>
      </c>
      <c r="H524" s="247"/>
      <c r="I524" s="247"/>
      <c r="J524" s="247"/>
      <c r="K524" s="247"/>
      <c r="L524" s="247"/>
      <c r="M524" s="247"/>
      <c r="N524" s="247"/>
      <c r="O524" s="247"/>
      <c r="P524" s="247"/>
      <c r="Q524" s="247"/>
      <c r="R524" s="247"/>
      <c r="S524" s="247"/>
      <c r="T524" s="247"/>
      <c r="U524" s="247"/>
    </row>
    <row r="525" spans="1:21" ht="14.25" customHeight="1">
      <c r="A525" s="395"/>
      <c r="B525"/>
      <c r="C525"/>
      <c r="D525" s="396" t="s">
        <v>357</v>
      </c>
      <c r="E525" s="247">
        <v>0</v>
      </c>
      <c r="F525" s="397">
        <v>200000</v>
      </c>
      <c r="G525" s="63">
        <v>0</v>
      </c>
      <c r="H525" s="247"/>
      <c r="I525" s="247"/>
      <c r="J525" s="247"/>
      <c r="K525" s="247"/>
      <c r="L525" s="247"/>
      <c r="M525" s="247"/>
      <c r="N525" s="247"/>
      <c r="O525" s="247"/>
      <c r="P525" s="247"/>
      <c r="Q525" s="247"/>
      <c r="R525" s="247"/>
      <c r="S525" s="247"/>
      <c r="T525" s="247"/>
      <c r="U525" s="247"/>
    </row>
    <row r="526" spans="1:204" s="116" customFormat="1" ht="15">
      <c r="A526" s="395"/>
      <c r="B526"/>
      <c r="C526"/>
      <c r="D526" s="396" t="s">
        <v>358</v>
      </c>
      <c r="E526" s="242">
        <v>4626661</v>
      </c>
      <c r="F526" s="398">
        <v>8045551</v>
      </c>
      <c r="G526" s="399">
        <f>F526/E526</f>
        <v>1.738954075087844</v>
      </c>
      <c r="H526" s="247"/>
      <c r="I526" s="247"/>
      <c r="J526" s="247"/>
      <c r="K526" s="247"/>
      <c r="L526" s="247"/>
      <c r="M526" s="247"/>
      <c r="N526" s="247"/>
      <c r="O526" s="247"/>
      <c r="P526" s="247"/>
      <c r="Q526" s="247"/>
      <c r="R526" s="247"/>
      <c r="S526" s="247"/>
      <c r="T526" s="247"/>
      <c r="U526" s="247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GP526"/>
      <c r="GQ526"/>
      <c r="GR526"/>
      <c r="GS526"/>
      <c r="GT526"/>
      <c r="GU526"/>
      <c r="GV526"/>
    </row>
    <row r="527" spans="1:204" s="268" customFormat="1" ht="15">
      <c r="A527" s="395"/>
      <c r="B527"/>
      <c r="C527"/>
      <c r="D527" s="396" t="s">
        <v>359</v>
      </c>
      <c r="E527" s="242">
        <v>5684479</v>
      </c>
      <c r="F527" s="400">
        <v>6573359</v>
      </c>
      <c r="G527" s="399">
        <f>F527/E527</f>
        <v>1.1563696514667394</v>
      </c>
      <c r="H527" s="259"/>
      <c r="I527" s="259"/>
      <c r="J527" s="259"/>
      <c r="K527" s="259"/>
      <c r="L527" s="259"/>
      <c r="M527" s="259"/>
      <c r="N527" s="259"/>
      <c r="O527" s="259"/>
      <c r="P527" s="259"/>
      <c r="Q527" s="259"/>
      <c r="R527" s="259"/>
      <c r="S527" s="259"/>
      <c r="T527" s="259"/>
      <c r="U527" s="259"/>
      <c r="GP527"/>
      <c r="GQ527"/>
      <c r="GR527"/>
      <c r="GS527"/>
      <c r="GT527"/>
      <c r="GU527"/>
      <c r="GV527"/>
    </row>
    <row r="528" spans="1:204" s="268" customFormat="1" ht="15">
      <c r="A528" s="401"/>
      <c r="B528" s="350"/>
      <c r="C528" s="350"/>
      <c r="D528" s="396"/>
      <c r="E528" s="242"/>
      <c r="F528" s="402"/>
      <c r="G528" s="241"/>
      <c r="H528" s="259"/>
      <c r="I528" s="259"/>
      <c r="J528" s="259"/>
      <c r="K528" s="259"/>
      <c r="L528" s="259"/>
      <c r="M528" s="259"/>
      <c r="N528" s="259"/>
      <c r="O528" s="259"/>
      <c r="P528" s="259"/>
      <c r="Q528" s="259"/>
      <c r="R528" s="259"/>
      <c r="S528" s="259"/>
      <c r="T528" s="259"/>
      <c r="U528" s="259"/>
      <c r="GP528"/>
      <c r="GQ528"/>
      <c r="GR528"/>
      <c r="GS528"/>
      <c r="GT528"/>
      <c r="GU528"/>
      <c r="GV528"/>
    </row>
    <row r="529" spans="3:204" s="116" customFormat="1" ht="15.75" hidden="1">
      <c r="C529" s="392"/>
      <c r="D529" s="403"/>
      <c r="E529" s="393"/>
      <c r="F529" s="404"/>
      <c r="G529" s="405"/>
      <c r="GP529"/>
      <c r="GQ529"/>
      <c r="GR529"/>
      <c r="GS529"/>
      <c r="GT529"/>
      <c r="GU529"/>
      <c r="GV529"/>
    </row>
    <row r="530" ht="25.5" customHeight="1" hidden="1">
      <c r="G530" s="271"/>
    </row>
    <row r="531" spans="7:58" ht="15.75" hidden="1">
      <c r="G531" s="164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  <c r="Y531" s="271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1"/>
      <c r="AW531" s="271"/>
      <c r="AX531" s="271"/>
      <c r="AY531" s="271"/>
      <c r="AZ531" s="271"/>
      <c r="BA531" s="271"/>
      <c r="BB531" s="271"/>
      <c r="BC531" s="271"/>
      <c r="BD531" s="271"/>
      <c r="BE531" s="271"/>
      <c r="BF531" s="271"/>
    </row>
    <row r="532" spans="7:58" ht="15.75" hidden="1">
      <c r="G532" s="164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  <c r="Y532" s="271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1"/>
      <c r="AW532" s="271"/>
      <c r="AX532" s="271"/>
      <c r="AY532" s="271"/>
      <c r="AZ532" s="271"/>
      <c r="BA532" s="271"/>
      <c r="BB532" s="271"/>
      <c r="BC532" s="271"/>
      <c r="BD532" s="271"/>
      <c r="BE532" s="271"/>
      <c r="BF532" s="271"/>
    </row>
    <row r="533" spans="7:58" ht="15.75" hidden="1">
      <c r="G533" s="164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1"/>
      <c r="AW533" s="271"/>
      <c r="AX533" s="271"/>
      <c r="AY533" s="271"/>
      <c r="AZ533" s="271"/>
      <c r="BA533" s="271"/>
      <c r="BB533" s="271"/>
      <c r="BC533" s="271"/>
      <c r="BD533" s="271"/>
      <c r="BE533" s="271"/>
      <c r="BF533" s="271"/>
    </row>
    <row r="534" spans="7:58" ht="15.75" hidden="1">
      <c r="G534" s="164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  <c r="Y534" s="271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1"/>
      <c r="AW534" s="271"/>
      <c r="AX534" s="271"/>
      <c r="AY534" s="271"/>
      <c r="AZ534" s="271"/>
      <c r="BA534" s="271"/>
      <c r="BB534" s="271"/>
      <c r="BC534" s="271"/>
      <c r="BD534" s="271"/>
      <c r="BE534" s="271"/>
      <c r="BF534" s="271"/>
    </row>
    <row r="535" spans="7:58" ht="15.75" hidden="1">
      <c r="G535" s="164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  <c r="Y535" s="271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1"/>
      <c r="AW535" s="271"/>
      <c r="AX535" s="271"/>
      <c r="AY535" s="271"/>
      <c r="AZ535" s="271"/>
      <c r="BA535" s="271"/>
      <c r="BB535" s="271"/>
      <c r="BC535" s="271"/>
      <c r="BD535" s="271"/>
      <c r="BE535" s="271"/>
      <c r="BF535" s="271"/>
    </row>
    <row r="536" spans="7:58" ht="15.75" hidden="1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  <c r="Y536" s="271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1"/>
      <c r="AW536" s="271"/>
      <c r="AX536" s="271"/>
      <c r="AY536" s="271"/>
      <c r="AZ536" s="271"/>
      <c r="BA536" s="271"/>
      <c r="BB536" s="271"/>
      <c r="BC536" s="271"/>
      <c r="BD536" s="271"/>
      <c r="BE536" s="271"/>
      <c r="BF536" s="271"/>
    </row>
    <row r="537" spans="7:58" ht="15.75" hidden="1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  <c r="AZ537" s="271"/>
      <c r="BA537" s="271"/>
      <c r="BB537" s="271"/>
      <c r="BC537" s="271"/>
      <c r="BD537" s="271"/>
      <c r="BE537" s="271"/>
      <c r="BF537" s="271"/>
    </row>
    <row r="538" spans="7:58" ht="15.75" hidden="1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  <c r="Y538" s="271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1"/>
      <c r="AW538" s="271"/>
      <c r="AX538" s="271"/>
      <c r="AY538" s="271"/>
      <c r="AZ538" s="271"/>
      <c r="BA538" s="271"/>
      <c r="BB538" s="271"/>
      <c r="BC538" s="271"/>
      <c r="BD538" s="271"/>
      <c r="BE538" s="271"/>
      <c r="BF538" s="271"/>
    </row>
    <row r="539" spans="7:58" ht="15.75" hidden="1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  <c r="AZ539" s="271"/>
      <c r="BA539" s="271"/>
      <c r="BB539" s="271"/>
      <c r="BC539" s="271"/>
      <c r="BD539" s="271"/>
      <c r="BE539" s="271"/>
      <c r="BF539" s="271"/>
    </row>
    <row r="540" spans="7:58" ht="15.75" hidden="1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  <c r="Y540" s="271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1"/>
      <c r="AW540" s="271"/>
      <c r="AX540" s="271"/>
      <c r="AY540" s="271"/>
      <c r="AZ540" s="271"/>
      <c r="BA540" s="271"/>
      <c r="BB540" s="271"/>
      <c r="BC540" s="271"/>
      <c r="BD540" s="271"/>
      <c r="BE540" s="271"/>
      <c r="BF540" s="271"/>
    </row>
    <row r="541" spans="7:58" ht="15.75" hidden="1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  <c r="AZ541" s="271"/>
      <c r="BA541" s="271"/>
      <c r="BB541" s="271"/>
      <c r="BC541" s="271"/>
      <c r="BD541" s="271"/>
      <c r="BE541" s="271"/>
      <c r="BF541" s="271"/>
    </row>
    <row r="542" spans="7:58" ht="7.5" customHeight="1" hidden="1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1"/>
      <c r="AW542" s="271"/>
      <c r="AX542" s="271"/>
      <c r="AY542" s="271"/>
      <c r="AZ542" s="271"/>
      <c r="BA542" s="271"/>
      <c r="BB542" s="271"/>
      <c r="BC542" s="271"/>
      <c r="BD542" s="271"/>
      <c r="BE542" s="271"/>
      <c r="BF542" s="271"/>
    </row>
    <row r="543" spans="1:204" s="271" customFormat="1" ht="10.5" customHeight="1" hidden="1">
      <c r="A543" s="1"/>
      <c r="B543" s="1"/>
      <c r="C543" s="24"/>
      <c r="D543" s="1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/>
      <c r="GQ543"/>
      <c r="GR543"/>
      <c r="GS543"/>
      <c r="GT543"/>
      <c r="GU543"/>
      <c r="GV543"/>
    </row>
    <row r="544" spans="1:204" s="2" customFormat="1" ht="30.75" customHeight="1" hidden="1">
      <c r="A544" s="1"/>
      <c r="B544" s="1"/>
      <c r="C544" s="24"/>
      <c r="D544" s="1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/>
      <c r="GQ544"/>
      <c r="GR544"/>
      <c r="GS544"/>
      <c r="GT544"/>
      <c r="GU544"/>
      <c r="GV544"/>
    </row>
    <row r="545" spans="1:204" s="271" customFormat="1" ht="15.75" hidden="1">
      <c r="A545" s="1"/>
      <c r="B545" s="1"/>
      <c r="C545" s="24"/>
      <c r="D545" s="1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/>
      <c r="GQ545"/>
      <c r="GR545"/>
      <c r="GS545"/>
      <c r="GT545"/>
      <c r="GU545"/>
      <c r="GV545"/>
    </row>
    <row r="546" spans="1:204" s="271" customFormat="1" ht="15.75" hidden="1">
      <c r="A546" s="1"/>
      <c r="B546" s="1"/>
      <c r="C546" s="24"/>
      <c r="D546" s="1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/>
      <c r="GQ546"/>
      <c r="GR546"/>
      <c r="GS546"/>
      <c r="GT546"/>
      <c r="GU546"/>
      <c r="GV546"/>
    </row>
    <row r="547" spans="1:204" s="271" customFormat="1" ht="15.75" hidden="1">
      <c r="A547" s="1"/>
      <c r="B547" s="1"/>
      <c r="C547" s="24"/>
      <c r="D547" s="1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/>
      <c r="GQ547"/>
      <c r="GR547"/>
      <c r="GS547"/>
      <c r="GT547"/>
      <c r="GU547"/>
      <c r="GV547"/>
    </row>
    <row r="548" spans="1:204" s="271" customFormat="1" ht="15.75" hidden="1">
      <c r="A548" s="1"/>
      <c r="B548" s="1"/>
      <c r="C548" s="24"/>
      <c r="D548" s="1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/>
      <c r="GQ548"/>
      <c r="GR548"/>
      <c r="GS548"/>
      <c r="GT548"/>
      <c r="GU548"/>
      <c r="GV548"/>
    </row>
    <row r="549" spans="1:204" s="271" customFormat="1" ht="15.75" hidden="1">
      <c r="A549" s="1"/>
      <c r="B549" s="1"/>
      <c r="C549" s="24"/>
      <c r="D549" s="1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/>
      <c r="GQ549"/>
      <c r="GR549"/>
      <c r="GS549"/>
      <c r="GT549"/>
      <c r="GU549"/>
      <c r="GV549"/>
    </row>
    <row r="550" spans="1:204" s="271" customFormat="1" ht="15.75" hidden="1">
      <c r="A550" s="1"/>
      <c r="B550" s="1"/>
      <c r="C550" s="24"/>
      <c r="D550" s="270"/>
      <c r="F550" s="406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/>
      <c r="GQ550"/>
      <c r="GR550"/>
      <c r="GS550"/>
      <c r="GT550"/>
      <c r="GU550"/>
      <c r="GV550"/>
    </row>
    <row r="551" spans="1:204" s="271" customFormat="1" ht="15.75" hidden="1">
      <c r="A551" s="1"/>
      <c r="B551" s="1"/>
      <c r="C551" s="24"/>
      <c r="D551" s="270"/>
      <c r="F551" s="406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/>
      <c r="GQ551"/>
      <c r="GR551"/>
      <c r="GS551"/>
      <c r="GT551"/>
      <c r="GU551"/>
      <c r="GV551"/>
    </row>
    <row r="552" spans="1:204" s="271" customFormat="1" ht="15.75" hidden="1">
      <c r="A552" s="1"/>
      <c r="B552" s="1"/>
      <c r="C552" s="24"/>
      <c r="D552" s="1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/>
      <c r="GQ552"/>
      <c r="GR552"/>
      <c r="GS552"/>
      <c r="GT552"/>
      <c r="GU552"/>
      <c r="GV552"/>
    </row>
    <row r="553" spans="1:204" s="271" customFormat="1" ht="15.75" hidden="1">
      <c r="A553" s="1"/>
      <c r="B553" s="1"/>
      <c r="C553" s="24"/>
      <c r="D553" s="1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/>
      <c r="GQ553"/>
      <c r="GR553"/>
      <c r="GS553"/>
      <c r="GT553"/>
      <c r="GU553"/>
      <c r="GV553"/>
    </row>
    <row r="554" spans="1:204" s="271" customFormat="1" ht="15.75" hidden="1">
      <c r="A554" s="1"/>
      <c r="B554" s="1"/>
      <c r="C554" s="24"/>
      <c r="D554" s="1"/>
      <c r="GH554" s="5"/>
      <c r="GI554" s="5"/>
      <c r="GJ554" s="5"/>
      <c r="GK554" s="5"/>
      <c r="GL554" s="5"/>
      <c r="GM554" s="5"/>
      <c r="GN554" s="5"/>
      <c r="GO554" s="5"/>
      <c r="GP554"/>
      <c r="GQ554"/>
      <c r="GR554"/>
      <c r="GS554"/>
      <c r="GT554"/>
      <c r="GU554"/>
      <c r="GV554"/>
    </row>
    <row r="555" spans="7:88" ht="15.75" hidden="1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  <c r="Y555" s="271"/>
      <c r="Z555" s="271"/>
      <c r="AA555" s="271"/>
      <c r="AB555" s="271"/>
      <c r="AC555" s="271"/>
      <c r="AD555" s="271"/>
      <c r="AE555" s="271"/>
      <c r="AF555" s="271"/>
      <c r="AG555" s="271"/>
      <c r="AH555" s="271"/>
      <c r="AI555" s="271"/>
      <c r="AJ555" s="271"/>
      <c r="AK555" s="271"/>
      <c r="AL555" s="271"/>
      <c r="AM555" s="271"/>
      <c r="AN555" s="271"/>
      <c r="AO555" s="271"/>
      <c r="AP555" s="271"/>
      <c r="AQ555" s="271"/>
      <c r="AR555" s="271"/>
      <c r="AS555" s="271"/>
      <c r="AT555" s="271"/>
      <c r="AU555" s="271"/>
      <c r="AV555" s="271"/>
      <c r="AW555" s="271"/>
      <c r="AX555" s="271"/>
      <c r="AY555" s="271"/>
      <c r="AZ555" s="271"/>
      <c r="BA555" s="271"/>
      <c r="BB555" s="271"/>
      <c r="BC555" s="271"/>
      <c r="BD555" s="271"/>
      <c r="BE555" s="271"/>
      <c r="BF555" s="271"/>
      <c r="BG555" s="271"/>
      <c r="BH555" s="271"/>
      <c r="BI555" s="271"/>
      <c r="BJ555" s="271"/>
      <c r="BK555" s="271"/>
      <c r="BL555" s="271"/>
      <c r="BM555" s="271"/>
      <c r="BN555" s="271"/>
      <c r="BO555" s="271"/>
      <c r="BP555" s="271"/>
      <c r="BQ555" s="271"/>
      <c r="BR555" s="271"/>
      <c r="BS555" s="271"/>
      <c r="BT555" s="271"/>
      <c r="BU555" s="271"/>
      <c r="BV555" s="271"/>
      <c r="BW555" s="271"/>
      <c r="BX555" s="271"/>
      <c r="BY555" s="271"/>
      <c r="BZ555" s="271"/>
      <c r="CA555" s="271"/>
      <c r="CB555" s="271"/>
      <c r="CC555" s="271"/>
      <c r="CD555" s="271"/>
      <c r="CE555" s="271"/>
      <c r="CF555" s="271"/>
      <c r="CG555" s="271"/>
      <c r="CH555" s="271"/>
      <c r="CI555" s="271"/>
      <c r="CJ555" s="271"/>
    </row>
    <row r="556" spans="8:58" ht="15.75" hidden="1"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271"/>
      <c r="Z556" s="271"/>
      <c r="AA556" s="271"/>
      <c r="AB556" s="271"/>
      <c r="AC556" s="271"/>
      <c r="AD556" s="271"/>
      <c r="AE556" s="271"/>
      <c r="AF556" s="271"/>
      <c r="AG556" s="271"/>
      <c r="AH556" s="271"/>
      <c r="AI556" s="271"/>
      <c r="AJ556" s="271"/>
      <c r="AK556" s="271"/>
      <c r="AL556" s="271"/>
      <c r="AM556" s="271"/>
      <c r="AN556" s="271"/>
      <c r="AO556" s="271"/>
      <c r="AP556" s="271"/>
      <c r="AQ556" s="271"/>
      <c r="AR556" s="271"/>
      <c r="AS556" s="271"/>
      <c r="AT556" s="271"/>
      <c r="AU556" s="271"/>
      <c r="AV556" s="271"/>
      <c r="AW556" s="271"/>
      <c r="AX556" s="271"/>
      <c r="AY556" s="271"/>
      <c r="AZ556" s="271"/>
      <c r="BA556" s="271"/>
      <c r="BB556" s="271"/>
      <c r="BC556" s="271"/>
      <c r="BD556" s="271"/>
      <c r="BE556" s="271"/>
      <c r="BF556" s="271"/>
    </row>
    <row r="557" spans="8:58" ht="15.75" hidden="1"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  <c r="Y557" s="271"/>
      <c r="Z557" s="271"/>
      <c r="AA557" s="271"/>
      <c r="AB557" s="271"/>
      <c r="AC557" s="271"/>
      <c r="AD557" s="271"/>
      <c r="AE557" s="271"/>
      <c r="AF557" s="271"/>
      <c r="AG557" s="271"/>
      <c r="AH557" s="271"/>
      <c r="AI557" s="271"/>
      <c r="AJ557" s="271"/>
      <c r="AK557" s="271"/>
      <c r="AL557" s="271"/>
      <c r="AM557" s="271"/>
      <c r="AN557" s="271"/>
      <c r="AO557" s="271"/>
      <c r="AP557" s="271"/>
      <c r="AQ557" s="271"/>
      <c r="AR557" s="271"/>
      <c r="AS557" s="271"/>
      <c r="AT557" s="271"/>
      <c r="AU557" s="271"/>
      <c r="AV557" s="271"/>
      <c r="AW557" s="271"/>
      <c r="AX557" s="271"/>
      <c r="AY557" s="271"/>
      <c r="AZ557" s="271"/>
      <c r="BA557" s="271"/>
      <c r="BB557" s="271"/>
      <c r="BC557" s="271"/>
      <c r="BD557" s="271"/>
      <c r="BE557" s="271"/>
      <c r="BF557" s="271"/>
    </row>
    <row r="558" spans="8:58" ht="15.75" hidden="1"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  <c r="Y558" s="271"/>
      <c r="Z558" s="271"/>
      <c r="AA558" s="271"/>
      <c r="AB558" s="271"/>
      <c r="AC558" s="271"/>
      <c r="AD558" s="271"/>
      <c r="AE558" s="271"/>
      <c r="AF558" s="271"/>
      <c r="AG558" s="271"/>
      <c r="AH558" s="271"/>
      <c r="AI558" s="271"/>
      <c r="AJ558" s="271"/>
      <c r="AK558" s="271"/>
      <c r="AL558" s="271"/>
      <c r="AM558" s="271"/>
      <c r="AN558" s="271"/>
      <c r="AO558" s="271"/>
      <c r="AP558" s="271"/>
      <c r="AQ558" s="271"/>
      <c r="AR558" s="271"/>
      <c r="AS558" s="271"/>
      <c r="AT558" s="271"/>
      <c r="AU558" s="271"/>
      <c r="AV558" s="271"/>
      <c r="AW558" s="271"/>
      <c r="AX558" s="271"/>
      <c r="AY558" s="271"/>
      <c r="AZ558" s="271"/>
      <c r="BA558" s="271"/>
      <c r="BB558" s="271"/>
      <c r="BC558" s="271"/>
      <c r="BD558" s="271"/>
      <c r="BE558" s="271"/>
      <c r="BF558" s="271"/>
    </row>
    <row r="559" spans="8:58" ht="15.75" hidden="1"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  <c r="Y559" s="271"/>
      <c r="Z559" s="271"/>
      <c r="AA559" s="271"/>
      <c r="AB559" s="271"/>
      <c r="AC559" s="271"/>
      <c r="AD559" s="271"/>
      <c r="AE559" s="271"/>
      <c r="AF559" s="271"/>
      <c r="AG559" s="271"/>
      <c r="AH559" s="271"/>
      <c r="AI559" s="271"/>
      <c r="AJ559" s="271"/>
      <c r="AK559" s="271"/>
      <c r="AL559" s="271"/>
      <c r="AM559" s="271"/>
      <c r="AN559" s="271"/>
      <c r="AO559" s="271"/>
      <c r="AP559" s="271"/>
      <c r="AQ559" s="271"/>
      <c r="AR559" s="271"/>
      <c r="AS559" s="271"/>
      <c r="AT559" s="271"/>
      <c r="AU559" s="271"/>
      <c r="AV559" s="271"/>
      <c r="AW559" s="271"/>
      <c r="AX559" s="271"/>
      <c r="AY559" s="271"/>
      <c r="AZ559" s="271"/>
      <c r="BA559" s="271"/>
      <c r="BB559" s="271"/>
      <c r="BC559" s="271"/>
      <c r="BD559" s="271"/>
      <c r="BE559" s="271"/>
      <c r="BF559" s="271"/>
    </row>
    <row r="560" spans="8:58" ht="15.75" hidden="1"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  <c r="Y560" s="271"/>
      <c r="Z560" s="271"/>
      <c r="AA560" s="271"/>
      <c r="AB560" s="271"/>
      <c r="AC560" s="271"/>
      <c r="AD560" s="271"/>
      <c r="AE560" s="271"/>
      <c r="AF560" s="271"/>
      <c r="AG560" s="271"/>
      <c r="AH560" s="271"/>
      <c r="AI560" s="271"/>
      <c r="AJ560" s="271"/>
      <c r="AK560" s="271"/>
      <c r="AL560" s="271"/>
      <c r="AM560" s="271"/>
      <c r="AN560" s="271"/>
      <c r="AO560" s="271"/>
      <c r="AP560" s="271"/>
      <c r="AQ560" s="271"/>
      <c r="AR560" s="271"/>
      <c r="AS560" s="271"/>
      <c r="AT560" s="271"/>
      <c r="AU560" s="271"/>
      <c r="AV560" s="271"/>
      <c r="AW560" s="271"/>
      <c r="AX560" s="271"/>
      <c r="AY560" s="271"/>
      <c r="AZ560" s="271"/>
      <c r="BA560" s="271"/>
      <c r="BB560" s="271"/>
      <c r="BC560" s="271"/>
      <c r="BD560" s="271"/>
      <c r="BE560" s="271"/>
      <c r="BF560" s="271"/>
    </row>
    <row r="561" spans="8:58" ht="15.75" hidden="1"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  <c r="Y561" s="271"/>
      <c r="Z561" s="271"/>
      <c r="AA561" s="271"/>
      <c r="AB561" s="271"/>
      <c r="AC561" s="271"/>
      <c r="AD561" s="271"/>
      <c r="AE561" s="271"/>
      <c r="AF561" s="271"/>
      <c r="AG561" s="271"/>
      <c r="AH561" s="271"/>
      <c r="AI561" s="271"/>
      <c r="AJ561" s="271"/>
      <c r="AK561" s="271"/>
      <c r="AL561" s="271"/>
      <c r="AM561" s="271"/>
      <c r="AN561" s="271"/>
      <c r="AO561" s="271"/>
      <c r="AP561" s="271"/>
      <c r="AQ561" s="271"/>
      <c r="AR561" s="271"/>
      <c r="AS561" s="271"/>
      <c r="AT561" s="271"/>
      <c r="AU561" s="271"/>
      <c r="AV561" s="271"/>
      <c r="AW561" s="271"/>
      <c r="AX561" s="271"/>
      <c r="AY561" s="271"/>
      <c r="AZ561" s="271"/>
      <c r="BA561" s="271"/>
      <c r="BB561" s="271"/>
      <c r="BC561" s="271"/>
      <c r="BD561" s="271"/>
      <c r="BE561" s="271"/>
      <c r="BF561" s="271"/>
    </row>
    <row r="562" ht="15.75" hidden="1">
      <c r="E562" s="406"/>
    </row>
  </sheetData>
  <sheetProtection/>
  <printOptions horizontalCentered="1"/>
  <pageMargins left="0.27569444444444446" right="0.23611111111111113" top="1.1805555555555556" bottom="0.6583333333333333" header="0.3298611111111111" footer="0.19652777777777777"/>
  <pageSetup fitToHeight="16" horizontalDpi="300" verticalDpi="300" orientation="portrait" paperSize="9" scale="83" r:id="rId1"/>
  <headerFooter alignWithMargins="0">
    <oddHeader>&amp;C&amp;"Times New Roman CE,Pogrubiona"&amp;14  BUDŻET GMINY DYWITY NA 2007 ROK                                  
             &amp;22WYDATKI  &amp;R&amp;UZałącznik Nr 2</oddHeader>
    <oddFooter>&amp;CStrona &amp;P</oddFooter>
  </headerFooter>
  <rowBreaks count="14" manualBreakCount="14">
    <brk id="24" max="53" man="1"/>
    <brk id="56" max="255" man="1"/>
    <brk id="82" max="53" man="1"/>
    <brk id="110" max="255" man="1"/>
    <brk id="165" max="53" man="1"/>
    <brk id="219" max="255" man="1"/>
    <brk id="251" max="255" man="1"/>
    <brk id="286" max="255" man="1"/>
    <brk id="325" max="255" man="1"/>
    <brk id="362" max="53" man="1"/>
    <brk id="399" max="53" man="1"/>
    <brk id="431" max="255" man="1"/>
    <brk id="460" max="53" man="1"/>
    <brk id="490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50" zoomScalePageLayoutView="0" workbookViewId="0" topLeftCell="A1">
      <selection activeCell="A42" sqref="A42:IV65536"/>
    </sheetView>
  </sheetViews>
  <sheetFormatPr defaultColWidth="10" defaultRowHeight="15" zeroHeight="1"/>
  <cols>
    <col min="1" max="1" width="3.09765625" style="0" customWidth="1"/>
    <col min="2" max="2" width="5.09765625" style="0" customWidth="1"/>
    <col min="3" max="3" width="4.796875" style="407" customWidth="1"/>
    <col min="4" max="4" width="44.3984375" style="0" customWidth="1"/>
    <col min="5" max="5" width="18.69921875" style="0" customWidth="1"/>
    <col min="6" max="6" width="17.796875" style="408" customWidth="1"/>
    <col min="7" max="16384" width="0" style="0" hidden="1" customWidth="1"/>
  </cols>
  <sheetData>
    <row r="1" spans="1:6" s="5" customFormat="1" ht="21.75" customHeight="1">
      <c r="A1" s="410" t="s">
        <v>361</v>
      </c>
      <c r="B1" s="410"/>
      <c r="C1" s="410"/>
      <c r="D1" s="410"/>
      <c r="E1" s="411"/>
      <c r="F1" s="411"/>
    </row>
    <row r="2" spans="1:6" s="416" customFormat="1" ht="15.75" customHeight="1">
      <c r="A2" s="412" t="s">
        <v>362</v>
      </c>
      <c r="B2" s="412"/>
      <c r="C2" s="413"/>
      <c r="D2" s="412"/>
      <c r="E2" s="412"/>
      <c r="F2" s="414"/>
    </row>
    <row r="3" spans="1:6" s="422" customFormat="1" ht="23.25" customHeight="1">
      <c r="A3" s="417"/>
      <c r="B3" s="418"/>
      <c r="C3" s="419"/>
      <c r="D3" s="417"/>
      <c r="E3" s="418"/>
      <c r="F3" s="420"/>
    </row>
    <row r="4" spans="1:6" s="426" customFormat="1" ht="27" customHeight="1">
      <c r="A4" s="423"/>
      <c r="B4" s="424"/>
      <c r="C4" s="425"/>
      <c r="D4" s="425"/>
      <c r="E4" s="1033" t="s">
        <v>363</v>
      </c>
      <c r="F4" s="1033" t="s">
        <v>364</v>
      </c>
    </row>
    <row r="5" spans="1:6" s="431" customFormat="1" ht="70.5" customHeight="1">
      <c r="A5" s="427" t="s">
        <v>732</v>
      </c>
      <c r="B5" s="427" t="s">
        <v>103</v>
      </c>
      <c r="C5" s="428" t="s">
        <v>734</v>
      </c>
      <c r="D5" s="429" t="s">
        <v>721</v>
      </c>
      <c r="E5" s="430" t="s">
        <v>365</v>
      </c>
      <c r="F5" s="430" t="s">
        <v>365</v>
      </c>
    </row>
    <row r="6" spans="1:22" s="442" customFormat="1" ht="20.25">
      <c r="A6" s="432">
        <v>750</v>
      </c>
      <c r="B6" s="433"/>
      <c r="C6" s="312"/>
      <c r="D6" s="84" t="s">
        <v>785</v>
      </c>
      <c r="E6" s="434">
        <f>E7</f>
        <v>72886</v>
      </c>
      <c r="F6" s="434">
        <f>F7</f>
        <v>72886</v>
      </c>
      <c r="G6" s="435"/>
      <c r="H6" s="436"/>
      <c r="I6" s="436"/>
      <c r="J6" s="436"/>
      <c r="K6" s="436"/>
      <c r="L6" s="436"/>
      <c r="M6" s="436"/>
      <c r="N6" s="436"/>
      <c r="O6" s="436"/>
      <c r="P6" s="437"/>
      <c r="Q6" s="438"/>
      <c r="R6" s="438"/>
      <c r="S6" s="438"/>
      <c r="T6" s="439"/>
      <c r="U6" s="440"/>
      <c r="V6" s="441"/>
    </row>
    <row r="7" spans="1:22" s="442" customFormat="1" ht="20.25" customHeight="1">
      <c r="A7" s="443"/>
      <c r="B7" s="58">
        <v>75011</v>
      </c>
      <c r="C7" s="444"/>
      <c r="D7" s="445" t="s">
        <v>786</v>
      </c>
      <c r="E7" s="176">
        <f>E8</f>
        <v>72886</v>
      </c>
      <c r="F7" s="176">
        <f>F8</f>
        <v>72886</v>
      </c>
      <c r="G7" s="446"/>
      <c r="H7" s="447"/>
      <c r="I7" s="447"/>
      <c r="J7" s="447"/>
      <c r="K7" s="447"/>
      <c r="L7" s="447"/>
      <c r="M7" s="447"/>
      <c r="N7" s="447"/>
      <c r="O7" s="447"/>
      <c r="P7" s="448"/>
      <c r="Q7" s="449"/>
      <c r="R7" s="449"/>
      <c r="S7" s="449"/>
      <c r="T7" s="450"/>
      <c r="U7" s="451"/>
      <c r="V7" s="452"/>
    </row>
    <row r="8" spans="1:22" s="442" customFormat="1" ht="15.75" customHeight="1">
      <c r="A8" s="453"/>
      <c r="B8" s="57"/>
      <c r="C8" s="454">
        <v>2010</v>
      </c>
      <c r="D8" s="9" t="s">
        <v>787</v>
      </c>
      <c r="E8" s="20">
        <v>72886</v>
      </c>
      <c r="F8" s="20">
        <v>72886</v>
      </c>
      <c r="G8" s="455"/>
      <c r="H8" s="455"/>
      <c r="I8" s="455"/>
      <c r="J8" s="455"/>
      <c r="K8" s="455"/>
      <c r="L8" s="455"/>
      <c r="M8" s="455"/>
      <c r="N8" s="455"/>
      <c r="O8" s="455"/>
      <c r="P8" s="448"/>
      <c r="Q8" s="243"/>
      <c r="R8" s="243"/>
      <c r="S8" s="105"/>
      <c r="T8" s="456"/>
      <c r="U8" s="451"/>
      <c r="V8" s="455"/>
    </row>
    <row r="9" spans="1:22" s="442" customFormat="1" ht="15.75" customHeight="1">
      <c r="A9" s="453"/>
      <c r="B9" s="57"/>
      <c r="C9" s="454">
        <v>2350</v>
      </c>
      <c r="D9" s="9" t="s">
        <v>366</v>
      </c>
      <c r="E9" s="20"/>
      <c r="F9" s="20"/>
      <c r="G9" s="455"/>
      <c r="H9" s="455"/>
      <c r="I9" s="455"/>
      <c r="J9" s="455"/>
      <c r="K9" s="455"/>
      <c r="L9" s="455"/>
      <c r="M9" s="455"/>
      <c r="N9" s="455"/>
      <c r="O9" s="455"/>
      <c r="P9" s="448"/>
      <c r="Q9" s="243"/>
      <c r="R9" s="243"/>
      <c r="S9" s="105"/>
      <c r="T9" s="456"/>
      <c r="U9" s="451"/>
      <c r="V9" s="455"/>
    </row>
    <row r="10" spans="1:22" s="442" customFormat="1" ht="15.75" customHeight="1">
      <c r="A10" s="453"/>
      <c r="B10" s="57"/>
      <c r="C10" s="454">
        <v>4010</v>
      </c>
      <c r="D10" s="9" t="s">
        <v>190</v>
      </c>
      <c r="E10" s="20"/>
      <c r="F10" s="20">
        <v>60000</v>
      </c>
      <c r="G10" s="455"/>
      <c r="H10" s="455"/>
      <c r="I10" s="455"/>
      <c r="J10" s="455"/>
      <c r="K10" s="455"/>
      <c r="L10" s="455"/>
      <c r="M10" s="455"/>
      <c r="N10" s="455"/>
      <c r="O10" s="455"/>
      <c r="P10" s="448"/>
      <c r="Q10" s="243"/>
      <c r="R10" s="243"/>
      <c r="S10" s="105"/>
      <c r="T10" s="456"/>
      <c r="U10" s="451"/>
      <c r="V10" s="455"/>
    </row>
    <row r="11" spans="1:22" s="442" customFormat="1" ht="15.75" customHeight="1">
      <c r="A11" s="453"/>
      <c r="B11" s="57"/>
      <c r="C11" s="454">
        <v>4040</v>
      </c>
      <c r="D11" s="9" t="s">
        <v>191</v>
      </c>
      <c r="E11" s="20" t="s">
        <v>367</v>
      </c>
      <c r="F11" s="20">
        <v>5300</v>
      </c>
      <c r="G11" s="455"/>
      <c r="H11" s="455"/>
      <c r="I11" s="455"/>
      <c r="J11" s="455"/>
      <c r="K11" s="455"/>
      <c r="L11" s="455"/>
      <c r="M11" s="455"/>
      <c r="N11" s="455"/>
      <c r="O11" s="455"/>
      <c r="P11" s="448"/>
      <c r="Q11" s="243"/>
      <c r="R11" s="243"/>
      <c r="S11" s="105"/>
      <c r="T11" s="456"/>
      <c r="U11" s="451"/>
      <c r="V11" s="455"/>
    </row>
    <row r="12" spans="1:22" s="442" customFormat="1" ht="15.75" customHeight="1">
      <c r="A12" s="453"/>
      <c r="B12" s="57"/>
      <c r="C12" s="454">
        <v>4110</v>
      </c>
      <c r="D12" s="9" t="s">
        <v>192</v>
      </c>
      <c r="E12" s="20"/>
      <c r="F12" s="20">
        <v>5600</v>
      </c>
      <c r="G12" s="455"/>
      <c r="H12" s="455"/>
      <c r="I12" s="455"/>
      <c r="J12" s="455"/>
      <c r="K12" s="455"/>
      <c r="L12" s="455"/>
      <c r="M12" s="455"/>
      <c r="N12" s="455"/>
      <c r="O12" s="455"/>
      <c r="P12" s="448"/>
      <c r="Q12" s="243"/>
      <c r="R12" s="243"/>
      <c r="S12" s="105"/>
      <c r="T12" s="456"/>
      <c r="U12" s="451"/>
      <c r="V12" s="455"/>
    </row>
    <row r="13" spans="1:22" s="442" customFormat="1" ht="15.75" customHeight="1">
      <c r="A13" s="453"/>
      <c r="B13" s="57"/>
      <c r="C13" s="454">
        <v>4120</v>
      </c>
      <c r="D13" s="9" t="s">
        <v>140</v>
      </c>
      <c r="E13" s="20"/>
      <c r="F13" s="20">
        <v>786</v>
      </c>
      <c r="G13" s="455"/>
      <c r="H13" s="455"/>
      <c r="I13" s="455"/>
      <c r="J13" s="455"/>
      <c r="K13" s="455"/>
      <c r="L13" s="455"/>
      <c r="M13" s="455"/>
      <c r="N13" s="455"/>
      <c r="O13" s="455"/>
      <c r="P13" s="448"/>
      <c r="Q13" s="243"/>
      <c r="R13" s="243"/>
      <c r="S13" s="105"/>
      <c r="T13" s="456"/>
      <c r="U13" s="451"/>
      <c r="V13" s="455"/>
    </row>
    <row r="14" spans="1:21" s="459" customFormat="1" ht="15.75" customHeight="1">
      <c r="A14" s="457"/>
      <c r="B14" s="185"/>
      <c r="C14" s="458">
        <v>4440</v>
      </c>
      <c r="D14" s="216" t="s">
        <v>193</v>
      </c>
      <c r="E14" s="167"/>
      <c r="F14" s="73">
        <v>1200</v>
      </c>
      <c r="P14" s="460"/>
      <c r="Q14" s="461"/>
      <c r="R14" s="461"/>
      <c r="S14" s="462"/>
      <c r="T14" s="463"/>
      <c r="U14" s="464"/>
    </row>
    <row r="15" spans="1:21" s="455" customFormat="1" ht="40.5">
      <c r="A15" s="432">
        <v>751</v>
      </c>
      <c r="B15" s="157"/>
      <c r="C15" s="465"/>
      <c r="D15" s="84" t="s">
        <v>368</v>
      </c>
      <c r="E15" s="466">
        <f>E16</f>
        <v>1100</v>
      </c>
      <c r="F15" s="466">
        <f>F16</f>
        <v>1100</v>
      </c>
      <c r="P15" s="437"/>
      <c r="Q15" s="271"/>
      <c r="R15" s="271"/>
      <c r="S15" s="112"/>
      <c r="T15" s="6"/>
      <c r="U15" s="440"/>
    </row>
    <row r="16" spans="1:21" s="455" customFormat="1" ht="20.25">
      <c r="A16" s="467"/>
      <c r="B16" s="58">
        <v>75101</v>
      </c>
      <c r="C16" s="444"/>
      <c r="D16" s="445" t="s">
        <v>797</v>
      </c>
      <c r="E16" s="176">
        <f>E17</f>
        <v>1100</v>
      </c>
      <c r="F16" s="176">
        <f>F18</f>
        <v>1100</v>
      </c>
      <c r="P16" s="437"/>
      <c r="Q16" s="271"/>
      <c r="R16" s="271"/>
      <c r="S16" s="112"/>
      <c r="T16" s="6"/>
      <c r="U16" s="440"/>
    </row>
    <row r="17" spans="1:22" s="442" customFormat="1" ht="15.75" customHeight="1">
      <c r="A17" s="453"/>
      <c r="B17" s="57"/>
      <c r="C17" s="454">
        <v>2010</v>
      </c>
      <c r="D17" s="9" t="s">
        <v>787</v>
      </c>
      <c r="E17" s="20">
        <v>1100</v>
      </c>
      <c r="F17" s="20"/>
      <c r="G17" s="455"/>
      <c r="H17" s="455"/>
      <c r="I17" s="455"/>
      <c r="J17" s="455"/>
      <c r="K17" s="455"/>
      <c r="L17" s="455"/>
      <c r="M17" s="455"/>
      <c r="N17" s="455"/>
      <c r="O17" s="455"/>
      <c r="P17" s="448"/>
      <c r="Q17" s="243"/>
      <c r="R17" s="243"/>
      <c r="S17" s="105"/>
      <c r="T17" s="456"/>
      <c r="U17" s="451"/>
      <c r="V17" s="455"/>
    </row>
    <row r="18" spans="1:21" s="459" customFormat="1" ht="15.75" customHeight="1">
      <c r="A18" s="468"/>
      <c r="B18" s="61"/>
      <c r="C18" s="454">
        <v>4210</v>
      </c>
      <c r="D18" s="9" t="s">
        <v>159</v>
      </c>
      <c r="E18" s="73"/>
      <c r="F18" s="73">
        <v>1100</v>
      </c>
      <c r="G18" s="442"/>
      <c r="P18" s="460"/>
      <c r="Q18" s="461"/>
      <c r="R18" s="461"/>
      <c r="S18" s="462"/>
      <c r="T18" s="463"/>
      <c r="U18" s="464"/>
    </row>
    <row r="19" spans="1:21" s="455" customFormat="1" ht="38.25" customHeight="1">
      <c r="A19" s="472">
        <v>754</v>
      </c>
      <c r="B19" s="276"/>
      <c r="C19" s="99"/>
      <c r="D19" s="100" t="s">
        <v>369</v>
      </c>
      <c r="E19" s="466">
        <f>E20</f>
        <v>300</v>
      </c>
      <c r="F19" s="466">
        <f>F20</f>
        <v>300</v>
      </c>
      <c r="P19" s="437"/>
      <c r="Q19" s="271"/>
      <c r="R19" s="271"/>
      <c r="S19" s="112"/>
      <c r="T19" s="6"/>
      <c r="U19" s="440"/>
    </row>
    <row r="20" spans="1:21" s="442" customFormat="1" ht="21" customHeight="1">
      <c r="A20" s="213"/>
      <c r="B20" s="302">
        <v>75414</v>
      </c>
      <c r="C20" s="473"/>
      <c r="D20" s="445" t="s">
        <v>1</v>
      </c>
      <c r="E20" s="176">
        <f>E21</f>
        <v>300</v>
      </c>
      <c r="F20" s="176">
        <f>F22+F23</f>
        <v>300</v>
      </c>
      <c r="P20" s="448"/>
      <c r="Q20" s="243"/>
      <c r="R20" s="243"/>
      <c r="S20" s="105"/>
      <c r="T20" s="456"/>
      <c r="U20" s="451"/>
    </row>
    <row r="21" spans="1:21" s="475" customFormat="1" ht="15.75" customHeight="1">
      <c r="A21" s="118"/>
      <c r="B21" s="474"/>
      <c r="C21" s="119">
        <v>2010</v>
      </c>
      <c r="D21" s="216" t="s">
        <v>787</v>
      </c>
      <c r="E21" s="73">
        <v>300</v>
      </c>
      <c r="F21" s="73"/>
      <c r="P21" s="476"/>
      <c r="Q21" s="257"/>
      <c r="R21" s="257"/>
      <c r="S21" s="258"/>
      <c r="T21" s="477"/>
      <c r="U21" s="478"/>
    </row>
    <row r="22" spans="1:21" s="484" customFormat="1" ht="15.75" customHeight="1">
      <c r="A22" s="479"/>
      <c r="B22" s="480"/>
      <c r="C22" s="481">
        <v>4210</v>
      </c>
      <c r="D22" s="482" t="s">
        <v>142</v>
      </c>
      <c r="E22" s="483"/>
      <c r="F22" s="483">
        <v>200</v>
      </c>
      <c r="P22" s="485"/>
      <c r="Q22" s="486"/>
      <c r="R22" s="486"/>
      <c r="S22" s="487"/>
      <c r="T22" s="488"/>
      <c r="U22" s="489"/>
    </row>
    <row r="23" spans="1:21" s="475" customFormat="1" ht="15.75" customHeight="1">
      <c r="A23" s="468"/>
      <c r="B23" s="216"/>
      <c r="C23" s="352">
        <v>4410</v>
      </c>
      <c r="D23" s="490" t="s">
        <v>147</v>
      </c>
      <c r="E23" s="73"/>
      <c r="F23" s="73">
        <v>100</v>
      </c>
      <c r="P23" s="476"/>
      <c r="Q23" s="257"/>
      <c r="R23" s="257"/>
      <c r="S23" s="258"/>
      <c r="T23" s="477"/>
      <c r="U23" s="478"/>
    </row>
    <row r="24" spans="1:22" s="442" customFormat="1" ht="20.25">
      <c r="A24" s="472">
        <v>852</v>
      </c>
      <c r="B24" s="433"/>
      <c r="C24" s="312"/>
      <c r="D24" s="84" t="s">
        <v>68</v>
      </c>
      <c r="E24" s="466">
        <f>E25+E35+E38</f>
        <v>2603000</v>
      </c>
      <c r="F24" s="466">
        <f>F25+F35+F38</f>
        <v>2603000</v>
      </c>
      <c r="G24" s="435"/>
      <c r="H24" s="436"/>
      <c r="I24" s="436"/>
      <c r="J24" s="436"/>
      <c r="K24" s="436"/>
      <c r="L24" s="436"/>
      <c r="M24" s="436"/>
      <c r="N24" s="436"/>
      <c r="O24" s="436"/>
      <c r="P24" s="437"/>
      <c r="Q24" s="438"/>
      <c r="R24" s="438"/>
      <c r="S24" s="438"/>
      <c r="T24" s="439"/>
      <c r="U24" s="440"/>
      <c r="V24" s="441"/>
    </row>
    <row r="25" spans="1:22" s="442" customFormat="1" ht="20.25">
      <c r="A25" s="453"/>
      <c r="B25" s="58">
        <v>85212</v>
      </c>
      <c r="C25" s="312"/>
      <c r="D25" s="445" t="s">
        <v>69</v>
      </c>
      <c r="E25" s="176">
        <f>E26</f>
        <v>2527000</v>
      </c>
      <c r="F25" s="176">
        <f>SUM(F27:F34)</f>
        <v>2527000</v>
      </c>
      <c r="G25" s="435"/>
      <c r="H25" s="436"/>
      <c r="I25" s="436"/>
      <c r="J25" s="436"/>
      <c r="K25" s="436"/>
      <c r="L25" s="436"/>
      <c r="M25" s="436"/>
      <c r="N25" s="436"/>
      <c r="O25" s="436"/>
      <c r="P25" s="437"/>
      <c r="Q25" s="438"/>
      <c r="R25" s="438"/>
      <c r="S25" s="438"/>
      <c r="T25" s="439"/>
      <c r="U25" s="440"/>
      <c r="V25" s="441"/>
    </row>
    <row r="26" spans="1:22" s="442" customFormat="1" ht="15.75" customHeight="1">
      <c r="A26" s="453"/>
      <c r="B26" s="57"/>
      <c r="C26" s="454">
        <v>2010</v>
      </c>
      <c r="D26" s="9" t="s">
        <v>370</v>
      </c>
      <c r="E26" s="20">
        <v>2527000</v>
      </c>
      <c r="F26" s="20"/>
      <c r="G26" s="455"/>
      <c r="H26" s="455"/>
      <c r="I26" s="455"/>
      <c r="J26" s="455"/>
      <c r="K26" s="455"/>
      <c r="L26" s="455"/>
      <c r="M26" s="455"/>
      <c r="N26" s="455"/>
      <c r="O26" s="455"/>
      <c r="P26" s="448"/>
      <c r="Q26" s="243"/>
      <c r="R26" s="243"/>
      <c r="S26" s="105"/>
      <c r="T26" s="456"/>
      <c r="U26" s="451"/>
      <c r="V26" s="455"/>
    </row>
    <row r="27" spans="1:22" s="442" customFormat="1" ht="15.75" customHeight="1">
      <c r="A27" s="453"/>
      <c r="B27" s="57"/>
      <c r="C27" s="454">
        <v>3110</v>
      </c>
      <c r="D27" s="9" t="s">
        <v>290</v>
      </c>
      <c r="E27" s="20"/>
      <c r="F27" s="20">
        <v>2436000</v>
      </c>
      <c r="G27" s="455"/>
      <c r="H27" s="455"/>
      <c r="I27" s="455"/>
      <c r="J27" s="455"/>
      <c r="K27" s="455"/>
      <c r="L27" s="455"/>
      <c r="M27" s="455"/>
      <c r="N27" s="455"/>
      <c r="O27" s="455"/>
      <c r="P27" s="448"/>
      <c r="Q27" s="243"/>
      <c r="R27" s="243"/>
      <c r="S27" s="105"/>
      <c r="T27" s="456"/>
      <c r="U27" s="451"/>
      <c r="V27" s="455"/>
    </row>
    <row r="28" spans="1:22" s="442" customFormat="1" ht="15.75" customHeight="1">
      <c r="A28" s="453"/>
      <c r="B28" s="57"/>
      <c r="C28" s="454">
        <v>4010</v>
      </c>
      <c r="D28" s="9" t="s">
        <v>190</v>
      </c>
      <c r="E28" s="20"/>
      <c r="F28" s="20">
        <v>18000</v>
      </c>
      <c r="G28" s="455"/>
      <c r="H28" s="455"/>
      <c r="I28" s="455"/>
      <c r="J28" s="455"/>
      <c r="K28" s="455"/>
      <c r="L28" s="455"/>
      <c r="M28" s="455"/>
      <c r="N28" s="455"/>
      <c r="O28" s="455"/>
      <c r="P28" s="448"/>
      <c r="Q28" s="243"/>
      <c r="R28" s="243"/>
      <c r="S28" s="105"/>
      <c r="T28" s="456"/>
      <c r="U28" s="451"/>
      <c r="V28" s="455"/>
    </row>
    <row r="29" spans="1:22" s="442" customFormat="1" ht="15.75" customHeight="1">
      <c r="A29" s="453"/>
      <c r="B29" s="57"/>
      <c r="C29" s="454">
        <v>4110</v>
      </c>
      <c r="D29" s="9" t="s">
        <v>192</v>
      </c>
      <c r="E29" s="20"/>
      <c r="F29" s="20">
        <v>25000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48"/>
      <c r="Q29" s="243"/>
      <c r="R29" s="243"/>
      <c r="S29" s="105"/>
      <c r="T29" s="456"/>
      <c r="U29" s="451"/>
      <c r="V29" s="455"/>
    </row>
    <row r="30" spans="1:22" s="442" customFormat="1" ht="15.75" customHeight="1">
      <c r="A30" s="453"/>
      <c r="B30" s="57"/>
      <c r="C30" s="454">
        <v>4120</v>
      </c>
      <c r="D30" s="9" t="s">
        <v>140</v>
      </c>
      <c r="E30" s="20"/>
      <c r="F30" s="20">
        <v>1000</v>
      </c>
      <c r="G30" s="455"/>
      <c r="H30" s="455"/>
      <c r="I30" s="455"/>
      <c r="J30" s="455"/>
      <c r="K30" s="455"/>
      <c r="L30" s="455"/>
      <c r="M30" s="455"/>
      <c r="N30" s="455"/>
      <c r="O30" s="455"/>
      <c r="P30" s="448"/>
      <c r="Q30" s="243"/>
      <c r="R30" s="243"/>
      <c r="S30" s="105"/>
      <c r="T30" s="456"/>
      <c r="U30" s="451"/>
      <c r="V30" s="455"/>
    </row>
    <row r="31" spans="1:22" s="442" customFormat="1" ht="15.75" customHeight="1">
      <c r="A31" s="453"/>
      <c r="B31" s="57"/>
      <c r="C31" s="454">
        <v>4210</v>
      </c>
      <c r="D31" s="9" t="s">
        <v>371</v>
      </c>
      <c r="E31" s="20"/>
      <c r="F31" s="20">
        <v>21000</v>
      </c>
      <c r="G31" s="455"/>
      <c r="H31" s="455"/>
      <c r="I31" s="455"/>
      <c r="J31" s="455"/>
      <c r="K31" s="455"/>
      <c r="L31" s="455"/>
      <c r="M31" s="455"/>
      <c r="N31" s="455"/>
      <c r="O31" s="455"/>
      <c r="P31" s="448"/>
      <c r="Q31" s="243"/>
      <c r="R31" s="243"/>
      <c r="S31" s="105"/>
      <c r="T31" s="456"/>
      <c r="U31" s="451"/>
      <c r="V31" s="455"/>
    </row>
    <row r="32" spans="1:22" s="442" customFormat="1" ht="15.75" customHeight="1">
      <c r="A32" s="453"/>
      <c r="B32" s="57"/>
      <c r="C32" s="454">
        <v>4300</v>
      </c>
      <c r="D32" s="9" t="s">
        <v>108</v>
      </c>
      <c r="E32" s="20"/>
      <c r="F32" s="20">
        <v>19000</v>
      </c>
      <c r="G32" s="455"/>
      <c r="H32" s="455"/>
      <c r="I32" s="455"/>
      <c r="J32" s="455"/>
      <c r="K32" s="455"/>
      <c r="L32" s="455"/>
      <c r="M32" s="455"/>
      <c r="N32" s="455"/>
      <c r="O32" s="455"/>
      <c r="P32" s="448"/>
      <c r="Q32" s="243"/>
      <c r="R32" s="243"/>
      <c r="S32" s="105"/>
      <c r="T32" s="456"/>
      <c r="U32" s="451"/>
      <c r="V32" s="455"/>
    </row>
    <row r="33" spans="1:22" s="442" customFormat="1" ht="12.75" customHeight="1">
      <c r="A33" s="453"/>
      <c r="B33" s="57"/>
      <c r="C33" s="491">
        <v>4350</v>
      </c>
      <c r="D33" s="471" t="s">
        <v>212</v>
      </c>
      <c r="E33" s="243"/>
      <c r="F33" s="243">
        <v>5000</v>
      </c>
      <c r="G33" s="455"/>
      <c r="H33" s="455"/>
      <c r="I33" s="455"/>
      <c r="J33" s="455"/>
      <c r="K33" s="455"/>
      <c r="L33" s="455"/>
      <c r="M33" s="455"/>
      <c r="N33" s="455"/>
      <c r="O33" s="455"/>
      <c r="P33" s="448"/>
      <c r="Q33" s="243"/>
      <c r="R33" s="243"/>
      <c r="S33" s="105"/>
      <c r="T33" s="456"/>
      <c r="U33" s="451"/>
      <c r="V33" s="455"/>
    </row>
    <row r="34" spans="1:22" s="442" customFormat="1" ht="12.75" customHeight="1">
      <c r="A34" s="453"/>
      <c r="B34" s="57"/>
      <c r="C34" s="492">
        <v>6060</v>
      </c>
      <c r="D34" s="493" t="s">
        <v>148</v>
      </c>
      <c r="E34" s="243"/>
      <c r="F34" s="243">
        <v>2000</v>
      </c>
      <c r="G34" s="455"/>
      <c r="H34" s="455"/>
      <c r="I34" s="455"/>
      <c r="J34" s="455"/>
      <c r="K34" s="455"/>
      <c r="L34" s="455"/>
      <c r="M34" s="455"/>
      <c r="N34" s="455"/>
      <c r="O34" s="455"/>
      <c r="P34" s="437"/>
      <c r="Q34" s="271"/>
      <c r="R34" s="271"/>
      <c r="S34" s="112"/>
      <c r="T34" s="6"/>
      <c r="U34" s="440"/>
      <c r="V34" s="455"/>
    </row>
    <row r="35" spans="1:22" s="442" customFormat="1" ht="20.25">
      <c r="A35" s="241"/>
      <c r="B35" s="48">
        <v>85213</v>
      </c>
      <c r="C35" s="48"/>
      <c r="D35" s="50" t="s">
        <v>71</v>
      </c>
      <c r="E35" s="176">
        <f>E36</f>
        <v>13000</v>
      </c>
      <c r="F35" s="176">
        <f>F37</f>
        <v>13000</v>
      </c>
      <c r="G35" s="435"/>
      <c r="H35" s="436"/>
      <c r="I35" s="436"/>
      <c r="J35" s="436"/>
      <c r="K35" s="436"/>
      <c r="L35" s="436"/>
      <c r="M35" s="436"/>
      <c r="N35" s="436"/>
      <c r="O35" s="436"/>
      <c r="P35" s="437"/>
      <c r="Q35" s="438"/>
      <c r="R35" s="438"/>
      <c r="S35" s="438"/>
      <c r="T35" s="439"/>
      <c r="U35" s="440"/>
      <c r="V35" s="441"/>
    </row>
    <row r="36" spans="1:22" s="442" customFormat="1" ht="15.75" customHeight="1">
      <c r="A36" s="467"/>
      <c r="B36" s="57"/>
      <c r="C36" s="444">
        <v>2010</v>
      </c>
      <c r="D36" s="19" t="s">
        <v>799</v>
      </c>
      <c r="E36" s="20">
        <v>13000</v>
      </c>
      <c r="F36" s="20"/>
      <c r="G36" s="455"/>
      <c r="H36" s="455"/>
      <c r="I36" s="455"/>
      <c r="J36" s="455"/>
      <c r="K36" s="455"/>
      <c r="L36" s="455"/>
      <c r="M36" s="455"/>
      <c r="N36" s="455"/>
      <c r="O36" s="455"/>
      <c r="P36" s="448"/>
      <c r="Q36" s="243"/>
      <c r="R36" s="243"/>
      <c r="S36" s="105"/>
      <c r="T36" s="456"/>
      <c r="U36" s="451"/>
      <c r="V36" s="455"/>
    </row>
    <row r="37" spans="1:21" s="442" customFormat="1" ht="15.75" customHeight="1">
      <c r="A37" s="241"/>
      <c r="B37" s="61"/>
      <c r="C37" s="469">
        <v>4130</v>
      </c>
      <c r="D37" s="9" t="s">
        <v>292</v>
      </c>
      <c r="E37" s="10"/>
      <c r="F37" s="10">
        <v>13000</v>
      </c>
      <c r="P37" s="448"/>
      <c r="Q37" s="243"/>
      <c r="R37" s="243"/>
      <c r="S37" s="105"/>
      <c r="T37" s="456"/>
      <c r="U37" s="451"/>
    </row>
    <row r="38" spans="1:22" s="442" customFormat="1" ht="44.25" customHeight="1">
      <c r="A38" s="443"/>
      <c r="B38" s="58">
        <v>85214</v>
      </c>
      <c r="C38" s="444"/>
      <c r="D38" s="50" t="s">
        <v>372</v>
      </c>
      <c r="E38" s="176">
        <f>E39</f>
        <v>63000</v>
      </c>
      <c r="F38" s="176">
        <f>F40</f>
        <v>63000</v>
      </c>
      <c r="G38" s="446"/>
      <c r="H38" s="447"/>
      <c r="I38" s="447"/>
      <c r="J38" s="447"/>
      <c r="K38" s="447"/>
      <c r="L38" s="447"/>
      <c r="M38" s="447"/>
      <c r="N38" s="447"/>
      <c r="O38" s="447"/>
      <c r="P38" s="448"/>
      <c r="Q38" s="449"/>
      <c r="R38" s="449"/>
      <c r="S38" s="449"/>
      <c r="T38" s="450"/>
      <c r="U38" s="451"/>
      <c r="V38" s="452"/>
    </row>
    <row r="39" spans="1:22" s="442" customFormat="1" ht="15.75" customHeight="1">
      <c r="A39" s="467"/>
      <c r="B39" s="57"/>
      <c r="C39" s="444">
        <v>2010</v>
      </c>
      <c r="D39" s="19" t="s">
        <v>799</v>
      </c>
      <c r="E39" s="10">
        <v>63000</v>
      </c>
      <c r="F39" s="10"/>
      <c r="G39" s="455"/>
      <c r="H39" s="455"/>
      <c r="I39" s="455"/>
      <c r="J39" s="455"/>
      <c r="K39" s="455"/>
      <c r="L39" s="455"/>
      <c r="M39" s="455"/>
      <c r="N39" s="455"/>
      <c r="O39" s="455"/>
      <c r="P39" s="448"/>
      <c r="Q39" s="243"/>
      <c r="R39" s="243"/>
      <c r="S39" s="105"/>
      <c r="T39" s="456"/>
      <c r="U39" s="451"/>
      <c r="V39" s="455"/>
    </row>
    <row r="40" spans="1:22" s="442" customFormat="1" ht="15.75" customHeight="1">
      <c r="A40" s="453"/>
      <c r="B40" s="57"/>
      <c r="C40" s="473">
        <v>3110</v>
      </c>
      <c r="D40" s="9" t="s">
        <v>290</v>
      </c>
      <c r="E40" s="20"/>
      <c r="F40" s="10">
        <v>63000</v>
      </c>
      <c r="G40" s="455"/>
      <c r="H40" s="455"/>
      <c r="I40" s="455"/>
      <c r="J40" s="455"/>
      <c r="K40" s="455"/>
      <c r="L40" s="455"/>
      <c r="M40" s="455"/>
      <c r="N40" s="455"/>
      <c r="O40" s="455"/>
      <c r="P40" s="448"/>
      <c r="Q40" s="243"/>
      <c r="R40" s="243"/>
      <c r="S40" s="105"/>
      <c r="T40" s="456"/>
      <c r="U40" s="451"/>
      <c r="V40" s="455"/>
    </row>
    <row r="41" spans="1:22" s="511" customFormat="1" ht="28.5" customHeight="1">
      <c r="A41" s="499"/>
      <c r="B41" s="500"/>
      <c r="C41" s="501"/>
      <c r="D41" s="502" t="s">
        <v>351</v>
      </c>
      <c r="E41" s="503">
        <f>E6+E15+E19+E24</f>
        <v>2677286</v>
      </c>
      <c r="F41" s="503">
        <f>F6+F15+F19+F24</f>
        <v>2677286</v>
      </c>
      <c r="G41" s="504"/>
      <c r="H41" s="505"/>
      <c r="I41" s="505"/>
      <c r="J41" s="505"/>
      <c r="K41" s="505"/>
      <c r="L41" s="505"/>
      <c r="M41" s="505"/>
      <c r="N41" s="505"/>
      <c r="O41" s="505"/>
      <c r="P41" s="506"/>
      <c r="Q41" s="507"/>
      <c r="R41" s="507"/>
      <c r="S41" s="507"/>
      <c r="T41" s="508"/>
      <c r="U41" s="509"/>
      <c r="V41" s="510"/>
    </row>
    <row r="42" spans="1:22" s="455" customFormat="1" ht="144" customHeight="1" hidden="1">
      <c r="A42" s="116"/>
      <c r="B42" s="512"/>
      <c r="C42" s="513"/>
      <c r="D42" s="514" t="s">
        <v>373</v>
      </c>
      <c r="E42" s="515"/>
      <c r="F42" s="88"/>
      <c r="G42" s="435"/>
      <c r="H42" s="435"/>
      <c r="I42" s="435"/>
      <c r="J42" s="435"/>
      <c r="K42" s="435"/>
      <c r="L42" s="435"/>
      <c r="M42" s="435"/>
      <c r="N42" s="435"/>
      <c r="O42" s="435"/>
      <c r="P42" s="437"/>
      <c r="Q42" s="435"/>
      <c r="R42" s="435"/>
      <c r="S42" s="435"/>
      <c r="T42" s="516"/>
      <c r="U42" s="517"/>
      <c r="V42" s="441"/>
    </row>
  </sheetData>
  <sheetProtection/>
  <printOptions horizontalCentered="1"/>
  <pageMargins left="0.23611111111111113" right="0.23611111111111113" top="0.8597222222222223" bottom="0.5201388888888889" header="0.5118055555555556" footer="0.5118055555555556"/>
  <pageSetup horizontalDpi="300" verticalDpi="300" orientation="portrait" paperSize="9" scale="88" r:id="rId1"/>
  <headerFooter alignWithMargins="0">
    <oddHeader>&amp;C&amp;"Times New Roman CE,Pogrubiona"&amp;14   BUDŻET GMINY DYWITY NA 2007 ROK&amp;R&amp;UZałącznik Nr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SheetLayoutView="50" zoomScalePageLayoutView="0" workbookViewId="0" topLeftCell="A1">
      <selection activeCell="A17" sqref="A17:IV17"/>
    </sheetView>
  </sheetViews>
  <sheetFormatPr defaultColWidth="10" defaultRowHeight="15" zeroHeight="1"/>
  <cols>
    <col min="1" max="1" width="4.69921875" style="0" customWidth="1"/>
    <col min="2" max="2" width="6.09765625" style="0" customWidth="1"/>
    <col min="3" max="3" width="5.69921875" style="407" customWidth="1"/>
    <col min="4" max="4" width="40.3984375" style="0" customWidth="1"/>
    <col min="5" max="5" width="22.19921875" style="0" customWidth="1"/>
    <col min="6" max="6" width="18.8984375" style="408" customWidth="1"/>
    <col min="7" max="16384" width="0" style="0" hidden="1" customWidth="1"/>
  </cols>
  <sheetData>
    <row r="1" ht="40.5" customHeight="1">
      <c r="F1" s="409"/>
    </row>
    <row r="2" spans="1:6" s="5" customFormat="1" ht="15.75" customHeight="1">
      <c r="A2" s="518" t="s">
        <v>374</v>
      </c>
      <c r="B2" s="519"/>
      <c r="C2" s="520"/>
      <c r="D2" s="520"/>
      <c r="F2" s="116"/>
    </row>
    <row r="3" spans="1:6" s="416" customFormat="1" ht="15.75" customHeight="1">
      <c r="A3" s="518" t="s">
        <v>375</v>
      </c>
      <c r="B3" s="518"/>
      <c r="C3" s="521"/>
      <c r="F3" s="415"/>
    </row>
    <row r="4" spans="1:6" s="416" customFormat="1" ht="15.75" customHeight="1">
      <c r="A4" s="518"/>
      <c r="B4" s="518" t="s">
        <v>376</v>
      </c>
      <c r="C4" s="521"/>
      <c r="F4" s="415"/>
    </row>
    <row r="5" spans="3:6" s="422" customFormat="1" ht="54" customHeight="1">
      <c r="C5" s="522"/>
      <c r="F5" s="523"/>
    </row>
    <row r="6" spans="1:253" s="530" customFormat="1" ht="62.25" customHeight="1">
      <c r="A6" s="524" t="s">
        <v>732</v>
      </c>
      <c r="B6" s="525" t="s">
        <v>103</v>
      </c>
      <c r="C6" s="526" t="s">
        <v>734</v>
      </c>
      <c r="D6" s="527" t="s">
        <v>377</v>
      </c>
      <c r="E6" s="528" t="s">
        <v>378</v>
      </c>
      <c r="F6" s="529" t="s">
        <v>379</v>
      </c>
      <c r="IS6" s="531"/>
    </row>
    <row r="7" spans="1:6" s="442" customFormat="1" ht="52.5" customHeight="1">
      <c r="A7" s="532" t="s">
        <v>380</v>
      </c>
      <c r="B7" s="57" t="s">
        <v>381</v>
      </c>
      <c r="C7" s="454">
        <v>6610</v>
      </c>
      <c r="D7" s="12" t="s">
        <v>129</v>
      </c>
      <c r="E7" s="20">
        <v>0</v>
      </c>
      <c r="F7" s="114">
        <v>351192</v>
      </c>
    </row>
    <row r="8" spans="1:6" s="442" customFormat="1" ht="52.5" customHeight="1">
      <c r="A8" s="532">
        <v>750</v>
      </c>
      <c r="B8" s="57">
        <v>75095</v>
      </c>
      <c r="C8" s="454">
        <v>6630</v>
      </c>
      <c r="D8" s="338" t="s">
        <v>231</v>
      </c>
      <c r="E8" s="20"/>
      <c r="F8" s="114">
        <f>WYDATKI!F188</f>
        <v>26000</v>
      </c>
    </row>
    <row r="9" spans="1:6" s="470" customFormat="1" ht="57.75" customHeight="1">
      <c r="A9" s="533">
        <v>600</v>
      </c>
      <c r="B9" s="61">
        <v>60014</v>
      </c>
      <c r="C9" s="454">
        <v>6620</v>
      </c>
      <c r="D9" s="471" t="s">
        <v>382</v>
      </c>
      <c r="E9" s="20">
        <v>0</v>
      </c>
      <c r="F9" s="180">
        <f>SUM(F10:F15)</f>
        <v>880000</v>
      </c>
    </row>
    <row r="10" spans="1:6" s="442" customFormat="1" ht="48.75" customHeight="1">
      <c r="A10" s="534"/>
      <c r="B10" s="57"/>
      <c r="C10" s="454"/>
      <c r="D10" s="535" t="s">
        <v>383</v>
      </c>
      <c r="E10" s="20">
        <v>0</v>
      </c>
      <c r="F10" s="180">
        <v>200000</v>
      </c>
    </row>
    <row r="11" spans="1:6" s="442" customFormat="1" ht="42" customHeight="1">
      <c r="A11" s="534"/>
      <c r="B11" s="57"/>
      <c r="C11" s="454"/>
      <c r="D11" s="493" t="s">
        <v>384</v>
      </c>
      <c r="E11" s="20">
        <v>0</v>
      </c>
      <c r="F11" s="180">
        <v>200000</v>
      </c>
    </row>
    <row r="12" spans="1:6" s="442" customFormat="1" ht="36.75" customHeight="1">
      <c r="A12" s="534"/>
      <c r="B12" s="57"/>
      <c r="C12" s="454"/>
      <c r="D12" s="493" t="s">
        <v>385</v>
      </c>
      <c r="E12" s="20">
        <v>0</v>
      </c>
      <c r="F12" s="180">
        <v>90000</v>
      </c>
    </row>
    <row r="13" spans="1:6" s="442" customFormat="1" ht="40.5" customHeight="1">
      <c r="A13" s="534"/>
      <c r="B13" s="57"/>
      <c r="C13" s="454"/>
      <c r="D13" s="493" t="s">
        <v>386</v>
      </c>
      <c r="E13" s="73">
        <v>0</v>
      </c>
      <c r="F13" s="180">
        <v>110000</v>
      </c>
    </row>
    <row r="14" spans="1:6" s="442" customFormat="1" ht="40.5" customHeight="1">
      <c r="A14" s="534"/>
      <c r="B14" s="57"/>
      <c r="C14" s="454"/>
      <c r="D14" s="493" t="str">
        <f>WYDATKI!D62</f>
        <v>- udział gminy Dywity w budowie zatok autobusowych Gady, Nowe Włóki, Brąswałd  - współpraca ze starostwem</v>
      </c>
      <c r="E14" s="73"/>
      <c r="F14" s="536">
        <f>WYDATKI!F62</f>
        <v>80000</v>
      </c>
    </row>
    <row r="15" spans="1:6" s="442" customFormat="1" ht="40.5" customHeight="1">
      <c r="A15" s="534"/>
      <c r="B15" s="57"/>
      <c r="C15" s="454"/>
      <c r="D15" s="537" t="str">
        <f>WYDATKI!D63</f>
        <v>- udział w kosztach utwardzenia poboczy drogi powiatowej Dywity – Różnowo</v>
      </c>
      <c r="E15" s="73"/>
      <c r="F15" s="536">
        <f>WYDATKI!F63</f>
        <v>200000</v>
      </c>
    </row>
    <row r="16" spans="1:6" ht="37.5" customHeight="1">
      <c r="A16" s="538"/>
      <c r="B16" s="539"/>
      <c r="C16" s="539"/>
      <c r="D16" s="540" t="s">
        <v>351</v>
      </c>
      <c r="E16" s="541">
        <f>E7</f>
        <v>0</v>
      </c>
      <c r="F16" s="542">
        <f>F7+F9+F8</f>
        <v>1257192</v>
      </c>
    </row>
    <row r="17" ht="15" hidden="1"/>
  </sheetData>
  <sheetProtection/>
  <printOptions horizontalCentered="1"/>
  <pageMargins left="0.23611111111111113" right="0.23611111111111113" top="0.8673611111111112" bottom="0.7479166666666667" header="0.5118055555555556" footer="0.5118055555555556"/>
  <pageSetup horizontalDpi="300" verticalDpi="300" orientation="portrait" paperSize="9" scale="83" r:id="rId1"/>
  <headerFooter alignWithMargins="0">
    <oddHeader>&amp;C&amp;"Times New Roman CE,Pogrubiona"&amp;14  BUDŻET GMINY DYWITY NA 2007 ROK&amp;R&amp;UZałącznik Nr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50" zoomScalePageLayoutView="0" workbookViewId="0" topLeftCell="A1">
      <selection activeCell="A109" sqref="A109:IV65536"/>
    </sheetView>
  </sheetViews>
  <sheetFormatPr defaultColWidth="10" defaultRowHeight="15" zeroHeight="1"/>
  <cols>
    <col min="1" max="1" width="3.8984375" style="543" customWidth="1"/>
    <col min="2" max="2" width="5.8984375" style="544" customWidth="1"/>
    <col min="3" max="3" width="4.09765625" style="545" customWidth="1"/>
    <col min="4" max="4" width="51.296875" style="384" customWidth="1"/>
    <col min="5" max="5" width="17.69921875" style="546" customWidth="1"/>
    <col min="6" max="16384" width="0" style="5" hidden="1" customWidth="1"/>
  </cols>
  <sheetData>
    <row r="1" spans="1:5" s="422" customFormat="1" ht="19.5" customHeight="1">
      <c r="A1" s="548"/>
      <c r="B1" s="549"/>
      <c r="C1" s="547"/>
      <c r="D1" s="550" t="s">
        <v>387</v>
      </c>
      <c r="E1" s="551"/>
    </row>
    <row r="2" spans="1:5" s="421" customFormat="1" ht="27" customHeight="1">
      <c r="A2" s="552"/>
      <c r="B2" s="553"/>
      <c r="C2" s="554"/>
      <c r="D2" s="1038"/>
      <c r="E2" s="1038" t="s">
        <v>388</v>
      </c>
    </row>
    <row r="3" spans="1:5" s="560" customFormat="1" ht="33" customHeight="1">
      <c r="A3" s="555" t="s">
        <v>389</v>
      </c>
      <c r="B3" s="556" t="s">
        <v>390</v>
      </c>
      <c r="C3" s="557" t="s">
        <v>734</v>
      </c>
      <c r="D3" s="558" t="s">
        <v>721</v>
      </c>
      <c r="E3" s="559" t="s">
        <v>736</v>
      </c>
    </row>
    <row r="4" spans="1:5" s="568" customFormat="1" ht="25.5" customHeight="1">
      <c r="A4" s="561" t="s">
        <v>380</v>
      </c>
      <c r="B4" s="562"/>
      <c r="C4" s="563"/>
      <c r="D4" s="564" t="s">
        <v>738</v>
      </c>
      <c r="E4" s="565">
        <f>E5</f>
        <v>2299982</v>
      </c>
    </row>
    <row r="5" spans="1:5" s="576" customFormat="1" ht="20.25" customHeight="1">
      <c r="A5" s="569"/>
      <c r="B5" s="302" t="s">
        <v>381</v>
      </c>
      <c r="C5" s="128"/>
      <c r="D5" s="50" t="s">
        <v>391</v>
      </c>
      <c r="E5" s="570">
        <f>E6+E18</f>
        <v>2299982</v>
      </c>
    </row>
    <row r="6" spans="1:5" s="576" customFormat="1" ht="20.25" customHeight="1">
      <c r="A6" s="569"/>
      <c r="B6" s="302"/>
      <c r="C6" s="128"/>
      <c r="D6" s="577" t="s">
        <v>112</v>
      </c>
      <c r="E6" s="578">
        <f>SUM(E7:E17)</f>
        <v>1605000</v>
      </c>
    </row>
    <row r="7" spans="1:5" s="15" customFormat="1" ht="15" customHeight="1">
      <c r="A7" s="579"/>
      <c r="B7" s="454"/>
      <c r="C7" s="67">
        <v>6050</v>
      </c>
      <c r="D7" s="580" t="s">
        <v>392</v>
      </c>
      <c r="E7" s="581">
        <f>WYDATKI!F10</f>
        <v>485000</v>
      </c>
    </row>
    <row r="8" spans="1:5" s="15" customFormat="1" ht="15" customHeight="1">
      <c r="A8" s="579"/>
      <c r="B8" s="454"/>
      <c r="C8" s="67">
        <v>6050</v>
      </c>
      <c r="D8" s="580" t="s">
        <v>393</v>
      </c>
      <c r="E8" s="578">
        <f>WYDATKI!F9</f>
        <v>35000</v>
      </c>
    </row>
    <row r="9" spans="1:5" s="15" customFormat="1" ht="15" customHeight="1">
      <c r="A9" s="579"/>
      <c r="B9" s="454"/>
      <c r="C9" s="67">
        <v>6050</v>
      </c>
      <c r="D9" s="584" t="s">
        <v>394</v>
      </c>
      <c r="E9" s="578">
        <v>100000</v>
      </c>
    </row>
    <row r="10" spans="1:5" s="15" customFormat="1" ht="15" customHeight="1">
      <c r="A10" s="579"/>
      <c r="B10" s="454"/>
      <c r="C10" s="67">
        <v>6050</v>
      </c>
      <c r="D10" s="580" t="s">
        <v>395</v>
      </c>
      <c r="E10" s="578">
        <v>45000</v>
      </c>
    </row>
    <row r="11" spans="1:5" s="15" customFormat="1" ht="15" customHeight="1">
      <c r="A11" s="579"/>
      <c r="B11" s="454"/>
      <c r="C11" s="67">
        <v>6059</v>
      </c>
      <c r="D11" s="294" t="s">
        <v>396</v>
      </c>
      <c r="E11" s="581">
        <v>161850</v>
      </c>
    </row>
    <row r="12" spans="1:5" s="15" customFormat="1" ht="15" customHeight="1">
      <c r="A12" s="579"/>
      <c r="B12" s="454"/>
      <c r="C12" s="67">
        <v>6058</v>
      </c>
      <c r="D12" s="294" t="s">
        <v>397</v>
      </c>
      <c r="E12" s="581">
        <v>228150</v>
      </c>
    </row>
    <row r="13" spans="1:5" s="15" customFormat="1" ht="17.25" customHeight="1">
      <c r="A13" s="579"/>
      <c r="B13" s="454"/>
      <c r="C13" s="67">
        <v>6050</v>
      </c>
      <c r="D13" s="580" t="s">
        <v>398</v>
      </c>
      <c r="E13" s="578">
        <f>WYDATKI!F17</f>
        <v>10000</v>
      </c>
    </row>
    <row r="14" spans="1:5" s="15" customFormat="1" ht="21.75" customHeight="1">
      <c r="A14" s="579"/>
      <c r="B14" s="454"/>
      <c r="C14" s="67">
        <v>6050</v>
      </c>
      <c r="D14" s="580" t="s">
        <v>399</v>
      </c>
      <c r="E14" s="578">
        <f>WYDATKI!F18</f>
        <v>100000</v>
      </c>
    </row>
    <row r="15" spans="1:5" s="15" customFormat="1" ht="15" customHeight="1">
      <c r="A15" s="579"/>
      <c r="B15" s="454"/>
      <c r="C15" s="67">
        <v>6050</v>
      </c>
      <c r="D15" s="585" t="s">
        <v>400</v>
      </c>
      <c r="E15" s="578">
        <f>WYDATKI!F19</f>
        <v>90000</v>
      </c>
    </row>
    <row r="16" spans="1:5" s="15" customFormat="1" ht="20.25" customHeight="1">
      <c r="A16" s="579"/>
      <c r="B16" s="454"/>
      <c r="C16" s="67">
        <v>6059</v>
      </c>
      <c r="D16" s="585" t="s">
        <v>124</v>
      </c>
      <c r="E16" s="578">
        <v>104700</v>
      </c>
    </row>
    <row r="17" spans="1:5" s="15" customFormat="1" ht="20.25" customHeight="1">
      <c r="A17" s="579"/>
      <c r="B17" s="454"/>
      <c r="C17" s="67">
        <v>6058</v>
      </c>
      <c r="D17" s="585" t="s">
        <v>401</v>
      </c>
      <c r="E17" s="578">
        <v>245300</v>
      </c>
    </row>
    <row r="18" spans="1:5" s="15" customFormat="1" ht="22.5" customHeight="1">
      <c r="A18" s="579"/>
      <c r="B18" s="454"/>
      <c r="C18" s="67"/>
      <c r="D18" s="586" t="s">
        <v>402</v>
      </c>
      <c r="E18" s="578">
        <f>SUM(E19:E26)</f>
        <v>694982</v>
      </c>
    </row>
    <row r="19" spans="1:5" s="15" customFormat="1" ht="18.75" customHeight="1">
      <c r="A19" s="579"/>
      <c r="B19" s="454"/>
      <c r="C19" s="67">
        <v>6050</v>
      </c>
      <c r="D19" s="300" t="s">
        <v>403</v>
      </c>
      <c r="E19" s="578">
        <f>WYDATKI!F26</f>
        <v>40000</v>
      </c>
    </row>
    <row r="20" spans="1:5" s="15" customFormat="1" ht="21" customHeight="1">
      <c r="A20" s="579"/>
      <c r="B20" s="454"/>
      <c r="C20" s="67">
        <v>6050</v>
      </c>
      <c r="D20" s="584" t="s">
        <v>131</v>
      </c>
      <c r="E20" s="578">
        <f>WYDATKI!F27</f>
        <v>30000</v>
      </c>
    </row>
    <row r="21" spans="1:5" s="15" customFormat="1" ht="18.75" customHeight="1">
      <c r="A21" s="579"/>
      <c r="B21" s="454"/>
      <c r="C21" s="67">
        <v>6050</v>
      </c>
      <c r="D21" s="584" t="s">
        <v>404</v>
      </c>
      <c r="E21" s="578">
        <v>174000</v>
      </c>
    </row>
    <row r="22" spans="1:5" s="591" customFormat="1" ht="17.25" customHeight="1">
      <c r="A22" s="587"/>
      <c r="B22" s="588"/>
      <c r="C22" s="589">
        <v>6050</v>
      </c>
      <c r="D22" s="283" t="s">
        <v>128</v>
      </c>
      <c r="E22" s="578">
        <v>25000</v>
      </c>
    </row>
    <row r="23" spans="1:5" s="591" customFormat="1" ht="31.5" customHeight="1">
      <c r="A23" s="587"/>
      <c r="B23" s="588"/>
      <c r="C23" s="589">
        <v>6050</v>
      </c>
      <c r="D23" s="300" t="s">
        <v>129</v>
      </c>
      <c r="E23" s="578">
        <v>30000</v>
      </c>
    </row>
    <row r="24" spans="1:5" s="591" customFormat="1" ht="20.25" customHeight="1">
      <c r="A24" s="587"/>
      <c r="B24" s="588"/>
      <c r="C24" s="589">
        <v>6050</v>
      </c>
      <c r="D24" s="592" t="s">
        <v>132</v>
      </c>
      <c r="E24" s="578">
        <f>WYDATKI!F28</f>
        <v>30000</v>
      </c>
    </row>
    <row r="25" spans="1:5" s="602" customFormat="1" ht="18" customHeight="1">
      <c r="A25" s="593"/>
      <c r="B25" s="458"/>
      <c r="C25" s="594">
        <v>6610</v>
      </c>
      <c r="D25" s="595" t="str">
        <f>WYDATKI!D29</f>
        <v>Kanalizacja deszczowa Różnowo-osiedle</v>
      </c>
      <c r="E25" s="596">
        <f>WYDATKI!F29</f>
        <v>14800</v>
      </c>
    </row>
    <row r="26" spans="1:5" s="608" customFormat="1" ht="29.25" customHeight="1">
      <c r="A26" s="603"/>
      <c r="B26" s="604"/>
      <c r="C26" s="605">
        <v>6619</v>
      </c>
      <c r="D26" s="606" t="s">
        <v>129</v>
      </c>
      <c r="E26" s="607">
        <v>351182</v>
      </c>
    </row>
    <row r="27" spans="1:5" s="568" customFormat="1" ht="39" customHeight="1">
      <c r="A27" s="609">
        <v>400</v>
      </c>
      <c r="B27" s="610"/>
      <c r="C27" s="611"/>
      <c r="D27" s="612" t="s">
        <v>759</v>
      </c>
      <c r="E27" s="613">
        <f>E28</f>
        <v>40000</v>
      </c>
    </row>
    <row r="28" spans="1:5" s="568" customFormat="1" ht="18" customHeight="1">
      <c r="A28" s="614"/>
      <c r="B28" s="58">
        <v>40002</v>
      </c>
      <c r="C28" s="103"/>
      <c r="D28" s="50" t="s">
        <v>760</v>
      </c>
      <c r="E28" s="615">
        <f>E29</f>
        <v>40000</v>
      </c>
    </row>
    <row r="29" spans="1:5" s="602" customFormat="1" ht="23.25" customHeight="1">
      <c r="A29" s="593"/>
      <c r="B29" s="458"/>
      <c r="C29" s="71">
        <v>6060</v>
      </c>
      <c r="D29" s="616" t="s">
        <v>405</v>
      </c>
      <c r="E29" s="617">
        <v>40000</v>
      </c>
    </row>
    <row r="30" spans="1:5" s="568" customFormat="1" ht="27" customHeight="1">
      <c r="A30" s="609">
        <v>600</v>
      </c>
      <c r="B30" s="610"/>
      <c r="C30" s="611"/>
      <c r="D30" s="612" t="s">
        <v>406</v>
      </c>
      <c r="E30" s="613">
        <f>E31+E40</f>
        <v>3488000</v>
      </c>
    </row>
    <row r="31" spans="1:5" s="576" customFormat="1" ht="20.25" customHeight="1">
      <c r="A31" s="569"/>
      <c r="B31" s="302"/>
      <c r="C31" s="128"/>
      <c r="D31" s="50" t="s">
        <v>765</v>
      </c>
      <c r="E31" s="570">
        <f>E32+E33</f>
        <v>986000</v>
      </c>
    </row>
    <row r="32" spans="1:5" s="576" customFormat="1" ht="23.25" customHeight="1">
      <c r="A32" s="569"/>
      <c r="B32" s="302"/>
      <c r="C32" s="280">
        <v>6050</v>
      </c>
      <c r="D32" s="134" t="str">
        <f>WYDATKI!D56</f>
        <v>Budowa chodnika przy drodze powiatowej w Gadach </v>
      </c>
      <c r="E32" s="135">
        <f>WYDATKI!F56</f>
        <v>106000</v>
      </c>
    </row>
    <row r="33" spans="1:5" s="15" customFormat="1" ht="28.5" customHeight="1">
      <c r="A33" s="579"/>
      <c r="B33" s="454"/>
      <c r="C33" s="67">
        <v>6620</v>
      </c>
      <c r="D33" s="146" t="s">
        <v>152</v>
      </c>
      <c r="E33" s="578">
        <f>SUM(E34:E39)</f>
        <v>880000</v>
      </c>
    </row>
    <row r="34" spans="1:5" s="15" customFormat="1" ht="31.5" customHeight="1">
      <c r="A34" s="579"/>
      <c r="B34" s="454"/>
      <c r="C34" s="67"/>
      <c r="D34" s="618" t="s">
        <v>153</v>
      </c>
      <c r="E34" s="578">
        <v>200000</v>
      </c>
    </row>
    <row r="35" spans="1:5" s="15" customFormat="1" ht="21" customHeight="1">
      <c r="A35" s="579"/>
      <c r="B35" s="454"/>
      <c r="C35" s="67"/>
      <c r="D35" s="584" t="s">
        <v>407</v>
      </c>
      <c r="E35" s="578">
        <v>200000</v>
      </c>
    </row>
    <row r="36" spans="1:5" s="15" customFormat="1" ht="27.75" customHeight="1">
      <c r="A36" s="579"/>
      <c r="B36" s="454"/>
      <c r="C36" s="67"/>
      <c r="D36" s="584" t="s">
        <v>385</v>
      </c>
      <c r="E36" s="578">
        <v>90000</v>
      </c>
    </row>
    <row r="37" spans="1:5" s="15" customFormat="1" ht="22.5" customHeight="1">
      <c r="A37" s="579"/>
      <c r="B37" s="454"/>
      <c r="C37" s="67"/>
      <c r="D37" s="68" t="s">
        <v>408</v>
      </c>
      <c r="E37" s="578">
        <v>110000</v>
      </c>
    </row>
    <row r="38" spans="1:5" s="15" customFormat="1" ht="25.5" customHeight="1">
      <c r="A38" s="579"/>
      <c r="B38" s="454"/>
      <c r="C38" s="67"/>
      <c r="D38" s="68" t="s">
        <v>409</v>
      </c>
      <c r="E38" s="578">
        <f>WYDATKI!F62</f>
        <v>80000</v>
      </c>
    </row>
    <row r="39" spans="1:5" s="15" customFormat="1" ht="32.25" customHeight="1">
      <c r="A39" s="579"/>
      <c r="B39" s="454"/>
      <c r="C39" s="67"/>
      <c r="D39" s="134" t="s">
        <v>158</v>
      </c>
      <c r="E39" s="135">
        <v>200000</v>
      </c>
    </row>
    <row r="40" spans="1:5" s="576" customFormat="1" ht="20.25" customHeight="1">
      <c r="A40" s="569"/>
      <c r="B40" s="302">
        <v>60016</v>
      </c>
      <c r="C40" s="128"/>
      <c r="D40" s="50" t="s">
        <v>769</v>
      </c>
      <c r="E40" s="570">
        <f>SUM(E41:E52)</f>
        <v>2502000</v>
      </c>
    </row>
    <row r="41" spans="1:5" s="15" customFormat="1" ht="15" customHeight="1">
      <c r="A41" s="579"/>
      <c r="B41" s="454"/>
      <c r="C41" s="67">
        <v>6050</v>
      </c>
      <c r="D41" s="584" t="s">
        <v>410</v>
      </c>
      <c r="E41" s="578">
        <v>10000</v>
      </c>
    </row>
    <row r="42" spans="1:5" s="15" customFormat="1" ht="15" customHeight="1">
      <c r="A42" s="579"/>
      <c r="B42" s="454"/>
      <c r="C42" s="67">
        <v>6050</v>
      </c>
      <c r="D42" s="584" t="s">
        <v>411</v>
      </c>
      <c r="E42" s="578">
        <f>WYDATKI!F78</f>
        <v>60000</v>
      </c>
    </row>
    <row r="43" spans="1:5" s="15" customFormat="1" ht="15" customHeight="1">
      <c r="A43" s="579"/>
      <c r="B43" s="454"/>
      <c r="C43" s="67">
        <v>6050</v>
      </c>
      <c r="D43" s="584" t="s">
        <v>412</v>
      </c>
      <c r="E43" s="578">
        <v>150000</v>
      </c>
    </row>
    <row r="44" spans="1:5" s="15" customFormat="1" ht="15" customHeight="1">
      <c r="A44" s="579"/>
      <c r="B44" s="454"/>
      <c r="C44" s="67">
        <v>6050</v>
      </c>
      <c r="D44" s="68" t="s">
        <v>413</v>
      </c>
      <c r="E44" s="578">
        <f>WYDATKI!F81</f>
        <v>25000</v>
      </c>
    </row>
    <row r="45" spans="1:5" s="15" customFormat="1" ht="21" customHeight="1">
      <c r="A45" s="579"/>
      <c r="B45" s="454"/>
      <c r="C45" s="67">
        <v>6050</v>
      </c>
      <c r="D45" s="584" t="s">
        <v>414</v>
      </c>
      <c r="E45" s="578">
        <v>1290000</v>
      </c>
    </row>
    <row r="46" spans="1:5" s="15" customFormat="1" ht="18.75" customHeight="1">
      <c r="A46" s="579"/>
      <c r="B46" s="454"/>
      <c r="C46" s="67">
        <v>6050</v>
      </c>
      <c r="D46" s="68" t="s">
        <v>415</v>
      </c>
      <c r="E46" s="578">
        <f>WYDATKI!F89</f>
        <v>127000</v>
      </c>
    </row>
    <row r="47" spans="1:5" s="15" customFormat="1" ht="16.5" customHeight="1">
      <c r="A47" s="579"/>
      <c r="B47" s="454"/>
      <c r="C47" s="67">
        <v>6050</v>
      </c>
      <c r="D47" s="68" t="s">
        <v>416</v>
      </c>
      <c r="E47" s="581">
        <f>WYDATKI!F85</f>
        <v>50000</v>
      </c>
    </row>
    <row r="48" spans="1:5" s="15" customFormat="1" ht="18" customHeight="1">
      <c r="A48" s="579"/>
      <c r="B48" s="454"/>
      <c r="C48" s="67">
        <v>6050</v>
      </c>
      <c r="D48" s="584" t="s">
        <v>417</v>
      </c>
      <c r="E48" s="581">
        <v>350000</v>
      </c>
    </row>
    <row r="49" spans="1:5" s="15" customFormat="1" ht="15" customHeight="1">
      <c r="A49" s="579"/>
      <c r="B49" s="454"/>
      <c r="C49" s="67">
        <v>6050</v>
      </c>
      <c r="D49" s="584" t="s">
        <v>418</v>
      </c>
      <c r="E49" s="578">
        <v>50000</v>
      </c>
    </row>
    <row r="50" spans="1:5" s="15" customFormat="1" ht="15" customHeight="1">
      <c r="A50" s="579"/>
      <c r="B50" s="454"/>
      <c r="C50" s="67">
        <v>6050</v>
      </c>
      <c r="D50" s="584" t="s">
        <v>419</v>
      </c>
      <c r="E50" s="578">
        <v>40000</v>
      </c>
    </row>
    <row r="51" spans="1:5" s="602" customFormat="1" ht="33.75" customHeight="1">
      <c r="A51" s="593"/>
      <c r="B51" s="458"/>
      <c r="C51" s="71">
        <v>6050</v>
      </c>
      <c r="D51" s="620" t="s">
        <v>420</v>
      </c>
      <c r="E51" s="596">
        <v>332000</v>
      </c>
    </row>
    <row r="52" spans="1:5" s="608" customFormat="1" ht="18.75" customHeight="1">
      <c r="A52" s="603"/>
      <c r="B52" s="604"/>
      <c r="C52" s="166">
        <v>6050</v>
      </c>
      <c r="D52" s="93" t="s">
        <v>421</v>
      </c>
      <c r="E52" s="621">
        <v>18000</v>
      </c>
    </row>
    <row r="53" spans="1:5" s="568" customFormat="1" ht="19.5" customHeight="1">
      <c r="A53" s="609">
        <v>700</v>
      </c>
      <c r="B53" s="610"/>
      <c r="C53" s="611"/>
      <c r="D53" s="612" t="s">
        <v>773</v>
      </c>
      <c r="E53" s="613">
        <f>E54</f>
        <v>150000</v>
      </c>
    </row>
    <row r="54" spans="1:5" s="576" customFormat="1" ht="19.5" customHeight="1">
      <c r="A54" s="569"/>
      <c r="B54" s="302">
        <v>70005</v>
      </c>
      <c r="C54" s="128"/>
      <c r="D54" s="50" t="s">
        <v>774</v>
      </c>
      <c r="E54" s="570">
        <f>E55</f>
        <v>150000</v>
      </c>
    </row>
    <row r="55" spans="1:5" s="602" customFormat="1" ht="15" customHeight="1">
      <c r="A55" s="593"/>
      <c r="B55" s="458"/>
      <c r="C55" s="71">
        <v>6050</v>
      </c>
      <c r="D55" s="620" t="s">
        <v>422</v>
      </c>
      <c r="E55" s="617">
        <v>150000</v>
      </c>
    </row>
    <row r="56" spans="1:5" s="568" customFormat="1" ht="20.25" customHeight="1">
      <c r="A56" s="561">
        <v>750</v>
      </c>
      <c r="B56" s="562"/>
      <c r="C56" s="563"/>
      <c r="D56" s="622" t="s">
        <v>423</v>
      </c>
      <c r="E56" s="565">
        <f>E57+E65</f>
        <v>411000</v>
      </c>
    </row>
    <row r="57" spans="1:5" s="576" customFormat="1" ht="20.25" customHeight="1">
      <c r="A57" s="569" t="s">
        <v>424</v>
      </c>
      <c r="B57" s="302">
        <v>75023</v>
      </c>
      <c r="C57" s="128"/>
      <c r="D57" s="50" t="s">
        <v>204</v>
      </c>
      <c r="E57" s="570">
        <f>SUM(E58:E64)</f>
        <v>385000</v>
      </c>
    </row>
    <row r="58" spans="1:5" s="624" customFormat="1" ht="29.25" customHeight="1">
      <c r="A58" s="623"/>
      <c r="B58" s="444"/>
      <c r="C58" s="48">
        <v>6059</v>
      </c>
      <c r="D58" s="68" t="s">
        <v>425</v>
      </c>
      <c r="E58" s="578">
        <v>28000</v>
      </c>
    </row>
    <row r="59" spans="1:5" s="624" customFormat="1" ht="29.25" customHeight="1">
      <c r="A59" s="623"/>
      <c r="B59" s="444"/>
      <c r="C59" s="48">
        <v>6058</v>
      </c>
      <c r="D59" s="68" t="s">
        <v>425</v>
      </c>
      <c r="E59" s="578">
        <f>WYDATKI!F169</f>
        <v>52000</v>
      </c>
    </row>
    <row r="60" spans="1:5" s="624" customFormat="1" ht="24" customHeight="1">
      <c r="A60" s="623"/>
      <c r="B60" s="444"/>
      <c r="C60" s="48">
        <v>6059</v>
      </c>
      <c r="D60" s="68" t="s">
        <v>221</v>
      </c>
      <c r="E60" s="578">
        <f>WYDATKI!F170</f>
        <v>64000</v>
      </c>
    </row>
    <row r="61" spans="1:5" s="624" customFormat="1" ht="18.75" customHeight="1">
      <c r="A61" s="623"/>
      <c r="B61" s="444"/>
      <c r="C61" s="48">
        <v>6058</v>
      </c>
      <c r="D61" s="68" t="s">
        <v>221</v>
      </c>
      <c r="E61" s="578">
        <f>WYDATKI!F171</f>
        <v>106000</v>
      </c>
    </row>
    <row r="62" spans="1:5" s="624" customFormat="1" ht="25.5" customHeight="1">
      <c r="A62" s="623"/>
      <c r="B62" s="444"/>
      <c r="C62" s="48">
        <v>6059</v>
      </c>
      <c r="D62" s="68" t="s">
        <v>794</v>
      </c>
      <c r="E62" s="578">
        <f>WYDATKI!F172</f>
        <v>45400</v>
      </c>
    </row>
    <row r="63" spans="1:5" s="624" customFormat="1" ht="28.5" customHeight="1">
      <c r="A63" s="623"/>
      <c r="B63" s="444"/>
      <c r="C63" s="48">
        <v>6058</v>
      </c>
      <c r="D63" s="68" t="s">
        <v>794</v>
      </c>
      <c r="E63" s="578">
        <f>WYDATKI!F173</f>
        <v>54600</v>
      </c>
    </row>
    <row r="64" spans="1:5" s="15" customFormat="1" ht="19.5" customHeight="1">
      <c r="A64" s="579"/>
      <c r="B64" s="454"/>
      <c r="C64" s="67">
        <v>6060</v>
      </c>
      <c r="D64" s="584" t="s">
        <v>223</v>
      </c>
      <c r="E64" s="578">
        <v>35000</v>
      </c>
    </row>
    <row r="65" spans="1:5" s="15" customFormat="1" ht="21" customHeight="1">
      <c r="A65" s="579"/>
      <c r="B65" s="454">
        <v>75095</v>
      </c>
      <c r="C65" s="67"/>
      <c r="D65" s="175" t="s">
        <v>751</v>
      </c>
      <c r="E65" s="581">
        <f>E66</f>
        <v>26000</v>
      </c>
    </row>
    <row r="66" spans="1:5" s="15" customFormat="1" ht="24.75" customHeight="1">
      <c r="A66" s="579"/>
      <c r="B66" s="454"/>
      <c r="C66" s="67">
        <v>6630</v>
      </c>
      <c r="D66" s="338" t="s">
        <v>231</v>
      </c>
      <c r="E66" s="578">
        <f>WYDATKI!F188</f>
        <v>26000</v>
      </c>
    </row>
    <row r="67" spans="1:5" s="568" customFormat="1" ht="20.25" customHeight="1">
      <c r="A67" s="561">
        <v>754</v>
      </c>
      <c r="B67" s="562"/>
      <c r="C67" s="563"/>
      <c r="D67" s="622" t="s">
        <v>369</v>
      </c>
      <c r="E67" s="565">
        <f>E70+E68</f>
        <v>45000</v>
      </c>
    </row>
    <row r="68" spans="1:5" s="568" customFormat="1" ht="20.25" customHeight="1">
      <c r="A68" s="561"/>
      <c r="B68" s="625">
        <v>75404</v>
      </c>
      <c r="C68" s="563"/>
      <c r="D68" s="626" t="s">
        <v>237</v>
      </c>
      <c r="E68" s="565">
        <f>E69</f>
        <v>15000</v>
      </c>
    </row>
    <row r="69" spans="1:5" s="568" customFormat="1" ht="35.25" customHeight="1">
      <c r="A69" s="561"/>
      <c r="B69" s="562"/>
      <c r="C69" s="627">
        <v>6170</v>
      </c>
      <c r="D69" s="349" t="s">
        <v>238</v>
      </c>
      <c r="E69" s="628">
        <f>WYDATKI!F205</f>
        <v>15000</v>
      </c>
    </row>
    <row r="70" spans="1:5" s="15" customFormat="1" ht="17.25" customHeight="1">
      <c r="A70" s="579"/>
      <c r="B70" s="454">
        <v>75412</v>
      </c>
      <c r="C70" s="67"/>
      <c r="D70" s="50" t="s">
        <v>0</v>
      </c>
      <c r="E70" s="613">
        <f>E71</f>
        <v>30000</v>
      </c>
    </row>
    <row r="71" spans="1:5" s="576" customFormat="1" ht="18.75" customHeight="1">
      <c r="A71" s="623"/>
      <c r="B71" s="444"/>
      <c r="C71" s="48"/>
      <c r="D71" s="584" t="s">
        <v>426</v>
      </c>
      <c r="E71" s="629">
        <f>WYDATKI!F216</f>
        <v>30000</v>
      </c>
    </row>
    <row r="72" spans="1:5" s="568" customFormat="1" ht="20.25" customHeight="1">
      <c r="A72" s="561">
        <v>758</v>
      </c>
      <c r="B72" s="562"/>
      <c r="C72" s="563"/>
      <c r="D72" s="622" t="s">
        <v>38</v>
      </c>
      <c r="E72" s="565">
        <f>E73</f>
        <v>200000</v>
      </c>
    </row>
    <row r="73" spans="1:5" s="576" customFormat="1" ht="20.25" customHeight="1">
      <c r="A73" s="569"/>
      <c r="B73" s="302">
        <v>75818</v>
      </c>
      <c r="C73" s="128"/>
      <c r="D73" s="50" t="s">
        <v>249</v>
      </c>
      <c r="E73" s="570">
        <f>E74</f>
        <v>200000</v>
      </c>
    </row>
    <row r="74" spans="1:5" s="15" customFormat="1" ht="15" customHeight="1">
      <c r="A74" s="579"/>
      <c r="B74" s="454"/>
      <c r="C74" s="67">
        <v>6800</v>
      </c>
      <c r="D74" s="584" t="s">
        <v>251</v>
      </c>
      <c r="E74" s="578">
        <v>200000</v>
      </c>
    </row>
    <row r="75" spans="1:5" s="568" customFormat="1" ht="23.25" customHeight="1">
      <c r="A75" s="561">
        <v>801</v>
      </c>
      <c r="B75" s="562"/>
      <c r="C75" s="563"/>
      <c r="D75" s="622" t="s">
        <v>46</v>
      </c>
      <c r="E75" s="565">
        <f>E76+E81</f>
        <v>388000</v>
      </c>
    </row>
    <row r="76" spans="1:5" s="576" customFormat="1" ht="20.25" customHeight="1">
      <c r="A76" s="569"/>
      <c r="B76" s="302">
        <v>80101</v>
      </c>
      <c r="C76" s="128"/>
      <c r="D76" s="50" t="s">
        <v>47</v>
      </c>
      <c r="E76" s="570">
        <f>E77+E78+E79+E80</f>
        <v>218000</v>
      </c>
    </row>
    <row r="77" spans="1:5" s="15" customFormat="1" ht="21" customHeight="1">
      <c r="A77" s="579"/>
      <c r="B77" s="454"/>
      <c r="C77" s="67">
        <v>6050</v>
      </c>
      <c r="D77" s="584" t="s">
        <v>427</v>
      </c>
      <c r="E77" s="578">
        <f>WYDATKI!F263</f>
        <v>44000</v>
      </c>
    </row>
    <row r="78" spans="1:5" s="15" customFormat="1" ht="21" customHeight="1">
      <c r="A78" s="579"/>
      <c r="B78" s="454"/>
      <c r="C78" s="67"/>
      <c r="D78" s="584" t="s">
        <v>428</v>
      </c>
      <c r="E78" s="578">
        <f>WYDATKI!F261</f>
        <v>44000</v>
      </c>
    </row>
    <row r="79" spans="1:5" s="15" customFormat="1" ht="21" customHeight="1">
      <c r="A79" s="579"/>
      <c r="B79" s="454"/>
      <c r="C79" s="67"/>
      <c r="D79" s="68" t="s">
        <v>257</v>
      </c>
      <c r="E79" s="578">
        <f>WYDATKI!F262</f>
        <v>50000</v>
      </c>
    </row>
    <row r="80" spans="1:5" s="15" customFormat="1" ht="21" customHeight="1">
      <c r="A80" s="579"/>
      <c r="B80" s="454"/>
      <c r="C80" s="67"/>
      <c r="D80" s="68" t="str">
        <f>WYDATKI!D264</f>
        <v>Remont SP w Bukwałdzie</v>
      </c>
      <c r="E80" s="581">
        <f>WYDATKI!F264</f>
        <v>80000</v>
      </c>
    </row>
    <row r="81" spans="1:5" s="576" customFormat="1" ht="20.25" customHeight="1">
      <c r="A81" s="569"/>
      <c r="B81" s="302">
        <v>80104</v>
      </c>
      <c r="C81" s="128"/>
      <c r="D81" s="50" t="s">
        <v>54</v>
      </c>
      <c r="E81" s="570">
        <f>E82</f>
        <v>170000</v>
      </c>
    </row>
    <row r="82" spans="1:5" s="15" customFormat="1" ht="19.5" customHeight="1">
      <c r="A82" s="579"/>
      <c r="B82" s="454"/>
      <c r="C82" s="67">
        <v>6050</v>
      </c>
      <c r="D82" s="584" t="s">
        <v>268</v>
      </c>
      <c r="E82" s="581">
        <f>WYDATKI!F296</f>
        <v>170000</v>
      </c>
    </row>
    <row r="83" spans="1:5" s="568" customFormat="1" ht="39" customHeight="1">
      <c r="A83" s="561">
        <v>900</v>
      </c>
      <c r="B83" s="562"/>
      <c r="C83" s="563"/>
      <c r="D83" s="622" t="s">
        <v>305</v>
      </c>
      <c r="E83" s="565">
        <f>E84+E88+E90+E86</f>
        <v>245000</v>
      </c>
    </row>
    <row r="84" spans="1:5" s="15" customFormat="1" ht="17.25" customHeight="1">
      <c r="A84" s="579"/>
      <c r="B84" s="328">
        <v>90001</v>
      </c>
      <c r="C84" s="265"/>
      <c r="D84" s="50" t="s">
        <v>83</v>
      </c>
      <c r="E84" s="613">
        <f>E85</f>
        <v>65000</v>
      </c>
    </row>
    <row r="85" spans="1:5" s="15" customFormat="1" ht="19.5" customHeight="1">
      <c r="A85" s="579"/>
      <c r="B85" s="454"/>
      <c r="C85" s="67">
        <v>6060</v>
      </c>
      <c r="D85" s="584" t="s">
        <v>429</v>
      </c>
      <c r="E85" s="578">
        <v>65000</v>
      </c>
    </row>
    <row r="86" spans="1:5" s="15" customFormat="1" ht="19.5" customHeight="1">
      <c r="A86" s="579"/>
      <c r="B86" s="454">
        <v>9002</v>
      </c>
      <c r="C86" s="67"/>
      <c r="D86" s="632" t="s">
        <v>309</v>
      </c>
      <c r="E86" s="633">
        <f>E87</f>
        <v>50000</v>
      </c>
    </row>
    <row r="87" spans="1:5" s="15" customFormat="1" ht="19.5" customHeight="1">
      <c r="A87" s="579"/>
      <c r="B87" s="454"/>
      <c r="C87" s="67"/>
      <c r="D87" s="584" t="s">
        <v>310</v>
      </c>
      <c r="E87" s="629">
        <f>WYDATKI!F445</f>
        <v>50000</v>
      </c>
    </row>
    <row r="88" spans="1:5" s="15" customFormat="1" ht="17.25" customHeight="1">
      <c r="A88" s="579"/>
      <c r="B88" s="328">
        <v>90015</v>
      </c>
      <c r="C88" s="265"/>
      <c r="D88" s="50" t="s">
        <v>430</v>
      </c>
      <c r="E88" s="613">
        <f>E89</f>
        <v>40000</v>
      </c>
    </row>
    <row r="89" spans="1:5" s="15" customFormat="1" ht="17.25" customHeight="1">
      <c r="A89" s="579"/>
      <c r="B89" s="454"/>
      <c r="C89" s="67">
        <v>6050</v>
      </c>
      <c r="D89" s="146" t="s">
        <v>431</v>
      </c>
      <c r="E89" s="578">
        <v>40000</v>
      </c>
    </row>
    <row r="90" spans="1:5" s="624" customFormat="1" ht="17.25" customHeight="1">
      <c r="A90" s="623"/>
      <c r="B90" s="302">
        <v>90095</v>
      </c>
      <c r="C90" s="127"/>
      <c r="D90" s="50" t="s">
        <v>751</v>
      </c>
      <c r="E90" s="613">
        <f>E92+E91</f>
        <v>90000</v>
      </c>
    </row>
    <row r="91" spans="1:5" s="624" customFormat="1" ht="17.25" customHeight="1">
      <c r="A91" s="623"/>
      <c r="B91" s="302"/>
      <c r="C91" s="127">
        <v>6050</v>
      </c>
      <c r="D91" s="634" t="str">
        <f>WYDATKI!D470</f>
        <v>Remont i adaptacja pałacu w Słupach</v>
      </c>
      <c r="E91" s="635">
        <f>WYDATKI!F470</f>
        <v>40000</v>
      </c>
    </row>
    <row r="92" spans="1:5" s="624" customFormat="1" ht="28.5" customHeight="1">
      <c r="A92" s="623"/>
      <c r="B92" s="444"/>
      <c r="C92" s="48">
        <v>6050</v>
      </c>
      <c r="D92" s="152" t="s">
        <v>329</v>
      </c>
      <c r="E92" s="629">
        <v>50000</v>
      </c>
    </row>
    <row r="93" spans="1:5" s="8" customFormat="1" ht="40.5" customHeight="1">
      <c r="A93" s="636">
        <v>921</v>
      </c>
      <c r="B93" s="366"/>
      <c r="C93" s="637"/>
      <c r="D93" s="622" t="s">
        <v>432</v>
      </c>
      <c r="E93" s="565">
        <f>E94</f>
        <v>358000</v>
      </c>
    </row>
    <row r="94" spans="1:5" s="576" customFormat="1" ht="18.75" customHeight="1">
      <c r="A94" s="569"/>
      <c r="B94" s="302">
        <v>92109</v>
      </c>
      <c r="C94" s="128"/>
      <c r="D94" s="50" t="s">
        <v>86</v>
      </c>
      <c r="E94" s="613">
        <f>SUM(E96:E98)+E95</f>
        <v>358000</v>
      </c>
    </row>
    <row r="95" spans="1:5" s="576" customFormat="1" ht="18.75" customHeight="1">
      <c r="A95" s="569"/>
      <c r="B95" s="302"/>
      <c r="C95" s="128">
        <v>6050</v>
      </c>
      <c r="D95" s="638" t="s">
        <v>336</v>
      </c>
      <c r="E95" s="639">
        <f>WYDATKI!F484</f>
        <v>15000</v>
      </c>
    </row>
    <row r="96" spans="1:5" s="576" customFormat="1" ht="17.25" customHeight="1">
      <c r="A96" s="623"/>
      <c r="B96" s="444"/>
      <c r="C96" s="48">
        <v>6059</v>
      </c>
      <c r="D96" s="310" t="s">
        <v>337</v>
      </c>
      <c r="E96" s="629">
        <v>126000</v>
      </c>
    </row>
    <row r="97" spans="1:5" s="576" customFormat="1" ht="17.25" customHeight="1">
      <c r="A97" s="623"/>
      <c r="B97" s="444"/>
      <c r="C97" s="48">
        <v>6058</v>
      </c>
      <c r="D97" s="310" t="s">
        <v>337</v>
      </c>
      <c r="E97" s="629">
        <f>WYDATKI!F486</f>
        <v>208000</v>
      </c>
    </row>
    <row r="98" spans="1:5" s="15" customFormat="1" ht="17.25" customHeight="1">
      <c r="A98" s="579"/>
      <c r="B98" s="454"/>
      <c r="C98" s="67">
        <v>6060</v>
      </c>
      <c r="D98" s="146" t="s">
        <v>338</v>
      </c>
      <c r="E98" s="578">
        <v>9000</v>
      </c>
    </row>
    <row r="99" spans="1:5" s="576" customFormat="1" ht="24.75" customHeight="1">
      <c r="A99" s="614">
        <v>926</v>
      </c>
      <c r="B99" s="58"/>
      <c r="C99" s="49"/>
      <c r="D99" s="640" t="s">
        <v>344</v>
      </c>
      <c r="E99" s="613">
        <f>E100+E103</f>
        <v>420559</v>
      </c>
    </row>
    <row r="100" spans="1:5" s="576" customFormat="1" ht="18.75" customHeight="1">
      <c r="A100" s="569"/>
      <c r="B100" s="302">
        <v>92601</v>
      </c>
      <c r="C100" s="128"/>
      <c r="D100" s="50" t="s">
        <v>93</v>
      </c>
      <c r="E100" s="613">
        <f>E101+E102</f>
        <v>330559</v>
      </c>
    </row>
    <row r="101" spans="1:5" s="15" customFormat="1" ht="15.75" customHeight="1">
      <c r="A101" s="579"/>
      <c r="B101" s="454"/>
      <c r="C101" s="67">
        <v>6059</v>
      </c>
      <c r="D101" s="68" t="s">
        <v>346</v>
      </c>
      <c r="E101" s="581">
        <v>174129</v>
      </c>
    </row>
    <row r="102" spans="1:5" s="15" customFormat="1" ht="13.5" customHeight="1">
      <c r="A102" s="579"/>
      <c r="B102" s="454"/>
      <c r="C102" s="67">
        <v>6058</v>
      </c>
      <c r="D102" s="68" t="s">
        <v>346</v>
      </c>
      <c r="E102" s="581">
        <v>156430</v>
      </c>
    </row>
    <row r="103" spans="1:5" s="576" customFormat="1" ht="21" customHeight="1">
      <c r="A103" s="569"/>
      <c r="B103" s="302">
        <v>92695</v>
      </c>
      <c r="C103" s="128"/>
      <c r="D103" s="50" t="s">
        <v>751</v>
      </c>
      <c r="E103" s="613">
        <f>E104+E105</f>
        <v>90000</v>
      </c>
    </row>
    <row r="104" spans="1:5" s="15" customFormat="1" ht="15" customHeight="1">
      <c r="A104" s="579"/>
      <c r="B104" s="454"/>
      <c r="C104" s="67">
        <v>6050</v>
      </c>
      <c r="D104" s="584" t="s">
        <v>349</v>
      </c>
      <c r="E104" s="581">
        <v>10000</v>
      </c>
    </row>
    <row r="105" spans="1:5" s="602" customFormat="1" ht="26.25" customHeight="1">
      <c r="A105" s="641"/>
      <c r="B105" s="118"/>
      <c r="C105" s="642">
        <v>6050</v>
      </c>
      <c r="D105" s="152" t="s">
        <v>350</v>
      </c>
      <c r="E105" s="630">
        <v>80000</v>
      </c>
    </row>
    <row r="106" spans="1:5" s="649" customFormat="1" ht="30.75" customHeight="1">
      <c r="A106" s="643"/>
      <c r="B106" s="644"/>
      <c r="C106" s="645"/>
      <c r="D106" s="646" t="s">
        <v>434</v>
      </c>
      <c r="E106" s="647">
        <f>E99+E93+E83+E75+E72+E67+E56+E53+E30+E27+E4</f>
        <v>8045541</v>
      </c>
    </row>
    <row r="107" spans="1:5" s="101" customFormat="1" ht="20.25" customHeight="1">
      <c r="A107" s="650"/>
      <c r="B107" s="651"/>
      <c r="C107" s="652"/>
      <c r="D107" s="653" t="s">
        <v>435</v>
      </c>
      <c r="E107" s="654">
        <f>E106-E108</f>
        <v>6950741</v>
      </c>
    </row>
    <row r="108" spans="1:5" s="116" customFormat="1" ht="21.75" customHeight="1">
      <c r="A108" s="655"/>
      <c r="B108" s="656"/>
      <c r="C108" s="657"/>
      <c r="D108" s="658" t="s">
        <v>436</v>
      </c>
      <c r="E108" s="659">
        <v>1094800</v>
      </c>
    </row>
    <row r="109" ht="18" customHeight="1" hidden="1">
      <c r="E109" s="27"/>
    </row>
    <row r="110" ht="18" customHeight="1" hidden="1">
      <c r="E110" s="27"/>
    </row>
    <row r="111" ht="18" customHeight="1" hidden="1">
      <c r="E111" s="27"/>
    </row>
    <row r="112" ht="18" customHeight="1" hidden="1">
      <c r="E112" s="27"/>
    </row>
    <row r="113" ht="18" customHeight="1" hidden="1">
      <c r="E113" s="27"/>
    </row>
    <row r="114" ht="44.25" customHeight="1" hidden="1">
      <c r="E114" s="27"/>
    </row>
    <row r="115" ht="15" hidden="1">
      <c r="E115" s="27"/>
    </row>
    <row r="116" ht="18" customHeight="1" hidden="1">
      <c r="E116" s="27"/>
    </row>
    <row r="117" ht="33.75" customHeight="1" hidden="1">
      <c r="E117" s="25"/>
    </row>
    <row r="118" ht="15" hidden="1">
      <c r="E118" s="25"/>
    </row>
    <row r="119" ht="15" hidden="1">
      <c r="E119" s="25"/>
    </row>
    <row r="120" ht="15" hidden="1">
      <c r="E120" s="25"/>
    </row>
    <row r="121" ht="15" hidden="1">
      <c r="E121" s="25"/>
    </row>
    <row r="122" ht="15" hidden="1">
      <c r="E122" s="25"/>
    </row>
    <row r="123" ht="15" hidden="1">
      <c r="E123" s="25"/>
    </row>
    <row r="124" ht="15" hidden="1">
      <c r="E124" s="25"/>
    </row>
    <row r="125" ht="15" hidden="1">
      <c r="E125" s="25"/>
    </row>
  </sheetData>
  <sheetProtection/>
  <mergeCells count="1">
    <mergeCell ref="D2:E2"/>
  </mergeCells>
  <printOptions horizontalCentered="1"/>
  <pageMargins left="0.27569444444444446" right="0.23611111111111113" top="0.8486111111111112" bottom="0.7798611111111111" header="0.40972222222222227" footer="0.19652777777777777"/>
  <pageSetup horizontalDpi="300" verticalDpi="300" orientation="portrait" paperSize="9" scale="84" r:id="rId1"/>
  <headerFooter alignWithMargins="0">
    <oddHeader>&amp;C&amp;"Times New Roman CE,Regularna"&amp;14  &amp;"Times New Roman CE,Pogrubiona" BUDŻET GMINY DYWITY NA 2007 ROK&amp;R&amp;"Times New Roman,Normalny"Zał. Nr 3</oddHeader>
    <oddFooter>&amp;CStrona &amp;P</oddFooter>
  </headerFooter>
  <rowBreaks count="2" manualBreakCount="2">
    <brk id="33" max="255" man="1"/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50" zoomScalePageLayoutView="0" workbookViewId="0" topLeftCell="A1">
      <selection activeCell="A19" sqref="A19:IV65536"/>
    </sheetView>
  </sheetViews>
  <sheetFormatPr defaultColWidth="10" defaultRowHeight="15" zeroHeight="1" outlineLevelCol="1"/>
  <cols>
    <col min="1" max="1" width="3.296875" style="543" customWidth="1"/>
    <col min="2" max="2" width="5.19921875" style="544" customWidth="1"/>
    <col min="3" max="3" width="4.69921875" style="544" customWidth="1"/>
    <col min="4" max="4" width="31" style="384" customWidth="1"/>
    <col min="5" max="5" width="10" style="25" customWidth="1"/>
    <col min="6" max="6" width="9.3984375" style="25" customWidth="1"/>
    <col min="7" max="7" width="8.59765625" style="25" customWidth="1" outlineLevel="1"/>
    <col min="8" max="8" width="8.19921875" style="4" customWidth="1" outlineLevel="1"/>
    <col min="9" max="9" width="8.69921875" style="4" customWidth="1" outlineLevel="1"/>
    <col min="10" max="10" width="9" style="4" customWidth="1" outlineLevel="1"/>
    <col min="11" max="11" width="9.19921875" style="4" customWidth="1"/>
    <col min="12" max="12" width="9.3984375" style="4" customWidth="1"/>
    <col min="13" max="13" width="0" style="660" hidden="1" customWidth="1" outlineLevel="1"/>
    <col min="14" max="14" width="10.796875" style="661" customWidth="1" collapsed="1"/>
    <col min="15" max="15" width="9.8984375" style="661" hidden="1" customWidth="1"/>
    <col min="16" max="16" width="11.09765625" style="117" hidden="1" customWidth="1"/>
    <col min="17" max="17" width="15.8984375" style="4" hidden="1" customWidth="1"/>
    <col min="18" max="18" width="13.69921875" style="4" hidden="1" customWidth="1"/>
    <col min="19" max="19" width="13" style="4" hidden="1" customWidth="1"/>
    <col min="20" max="20" width="10" style="4" hidden="1" customWidth="1"/>
    <col min="21" max="16384" width="0" style="5" hidden="1" customWidth="1"/>
  </cols>
  <sheetData>
    <row r="1" spans="1:20" s="668" customFormat="1" ht="24" customHeight="1">
      <c r="A1" s="662"/>
      <c r="B1" s="662"/>
      <c r="C1" s="662"/>
      <c r="D1" s="663" t="s">
        <v>437</v>
      </c>
      <c r="E1" s="664"/>
      <c r="F1" s="665"/>
      <c r="G1" s="665"/>
      <c r="H1" s="665"/>
      <c r="I1" s="665"/>
      <c r="J1" s="665"/>
      <c r="K1" s="665"/>
      <c r="L1" s="666"/>
      <c r="M1" s="665"/>
      <c r="N1" s="665"/>
      <c r="O1" s="665"/>
      <c r="P1" s="665"/>
      <c r="Q1" s="665"/>
      <c r="R1" s="667"/>
      <c r="S1" s="667"/>
      <c r="T1" s="667"/>
    </row>
    <row r="2" spans="1:20" s="422" customFormat="1" ht="21.75" customHeight="1">
      <c r="A2" s="663"/>
      <c r="B2" s="663"/>
      <c r="C2" s="663"/>
      <c r="D2" s="669" t="s">
        <v>438</v>
      </c>
      <c r="E2" s="670"/>
      <c r="F2" s="1039" t="s">
        <v>439</v>
      </c>
      <c r="G2" s="1039"/>
      <c r="H2" s="1039"/>
      <c r="I2" s="1039"/>
      <c r="J2" s="1039"/>
      <c r="K2" s="671"/>
      <c r="L2" s="672"/>
      <c r="M2" s="673"/>
      <c r="N2" s="673"/>
      <c r="O2" s="673"/>
      <c r="P2" s="671"/>
      <c r="Q2" s="671"/>
      <c r="R2" s="671"/>
      <c r="S2" s="671"/>
      <c r="T2" s="671"/>
    </row>
    <row r="3" spans="1:20" s="101" customFormat="1" ht="12" customHeight="1">
      <c r="A3" s="675"/>
      <c r="B3" s="676"/>
      <c r="C3" s="676"/>
      <c r="D3" s="677" t="s">
        <v>438</v>
      </c>
      <c r="E3" s="678"/>
      <c r="F3" s="678"/>
      <c r="G3" s="678" t="s">
        <v>440</v>
      </c>
      <c r="H3" s="678"/>
      <c r="I3" s="678"/>
      <c r="J3" s="678"/>
      <c r="K3" s="678"/>
      <c r="L3" s="678"/>
      <c r="M3" s="679"/>
      <c r="N3" s="680" t="s">
        <v>441</v>
      </c>
      <c r="O3" s="681"/>
      <c r="P3" s="161"/>
      <c r="Q3" s="682"/>
      <c r="R3" s="682"/>
      <c r="S3" s="102"/>
      <c r="T3" s="102"/>
    </row>
    <row r="4" spans="1:20" s="116" customFormat="1" ht="12" customHeight="1">
      <c r="A4" s="683"/>
      <c r="B4" s="684"/>
      <c r="C4" s="684"/>
      <c r="D4" s="685"/>
      <c r="E4" s="686" t="s">
        <v>442</v>
      </c>
      <c r="F4" s="678" t="s">
        <v>326</v>
      </c>
      <c r="G4" s="687" t="s">
        <v>443</v>
      </c>
      <c r="H4" s="678"/>
      <c r="I4" s="678"/>
      <c r="J4" s="678"/>
      <c r="K4" s="688"/>
      <c r="L4" s="688"/>
      <c r="M4" s="680" t="s">
        <v>444</v>
      </c>
      <c r="N4" s="680" t="s">
        <v>445</v>
      </c>
      <c r="O4" s="681"/>
      <c r="P4" s="161"/>
      <c r="Q4" s="161"/>
      <c r="R4" s="161"/>
      <c r="S4" s="117"/>
      <c r="T4" s="117"/>
    </row>
    <row r="5" spans="1:20" s="701" customFormat="1" ht="60.75" customHeight="1">
      <c r="A5" s="689" t="s">
        <v>389</v>
      </c>
      <c r="B5" s="690" t="s">
        <v>390</v>
      </c>
      <c r="C5" s="690" t="s">
        <v>446</v>
      </c>
      <c r="D5" s="691" t="s">
        <v>447</v>
      </c>
      <c r="E5" s="692" t="s">
        <v>448</v>
      </c>
      <c r="F5" s="693" t="s">
        <v>449</v>
      </c>
      <c r="G5" s="693" t="s">
        <v>450</v>
      </c>
      <c r="H5" s="693" t="s">
        <v>451</v>
      </c>
      <c r="I5" s="693" t="s">
        <v>452</v>
      </c>
      <c r="J5" s="693" t="s">
        <v>453</v>
      </c>
      <c r="K5" s="694">
        <v>2008</v>
      </c>
      <c r="L5" s="694" t="s">
        <v>454</v>
      </c>
      <c r="M5" s="695" t="s">
        <v>455</v>
      </c>
      <c r="N5" s="696" t="s">
        <v>456</v>
      </c>
      <c r="O5" s="697"/>
      <c r="P5" s="698"/>
      <c r="Q5" s="699"/>
      <c r="R5" s="699"/>
      <c r="S5" s="700"/>
      <c r="T5" s="700"/>
    </row>
    <row r="6" spans="1:20" s="568" customFormat="1" ht="24" customHeight="1">
      <c r="A6" s="702" t="s">
        <v>106</v>
      </c>
      <c r="B6" s="563"/>
      <c r="C6" s="563"/>
      <c r="D6" s="703" t="s">
        <v>738</v>
      </c>
      <c r="E6" s="704">
        <f aca="true" t="shared" si="0" ref="E6:L6">E7</f>
        <v>5940000</v>
      </c>
      <c r="F6" s="705">
        <f t="shared" si="0"/>
        <v>40000</v>
      </c>
      <c r="G6" s="705">
        <f t="shared" si="0"/>
        <v>0</v>
      </c>
      <c r="H6" s="705">
        <f t="shared" si="0"/>
        <v>40000</v>
      </c>
      <c r="I6" s="705">
        <f t="shared" si="0"/>
        <v>0</v>
      </c>
      <c r="J6" s="705">
        <f t="shared" si="0"/>
        <v>0</v>
      </c>
      <c r="K6" s="706">
        <f t="shared" si="0"/>
        <v>4300000</v>
      </c>
      <c r="L6" s="706">
        <f t="shared" si="0"/>
        <v>1600000</v>
      </c>
      <c r="M6" s="706">
        <f aca="true" t="shared" si="1" ref="M6:M11">E6-F6-K6-L6</f>
        <v>0</v>
      </c>
      <c r="N6" s="707" t="s">
        <v>457</v>
      </c>
      <c r="O6" s="708"/>
      <c r="P6" s="709"/>
      <c r="Q6" s="709"/>
      <c r="R6" s="710"/>
      <c r="S6" s="710"/>
      <c r="T6" s="710"/>
    </row>
    <row r="7" spans="1:20" s="15" customFormat="1" ht="17.25" customHeight="1">
      <c r="A7" s="711"/>
      <c r="B7" s="712" t="s">
        <v>739</v>
      </c>
      <c r="C7" s="712"/>
      <c r="D7" s="173" t="s">
        <v>458</v>
      </c>
      <c r="E7" s="713">
        <f>E8</f>
        <v>5940000</v>
      </c>
      <c r="F7" s="706">
        <f>F8</f>
        <v>40000</v>
      </c>
      <c r="G7" s="706">
        <f>G8</f>
        <v>0</v>
      </c>
      <c r="H7" s="706">
        <f>H8</f>
        <v>40000</v>
      </c>
      <c r="I7" s="706">
        <f>I8+SUM(I15:I15)</f>
        <v>0</v>
      </c>
      <c r="J7" s="706">
        <f>J8+SUM(J15:J15)</f>
        <v>0</v>
      </c>
      <c r="K7" s="706">
        <f>K8</f>
        <v>4300000</v>
      </c>
      <c r="L7" s="706">
        <f>L8+SUM(L15:L15)</f>
        <v>1600000</v>
      </c>
      <c r="M7" s="706">
        <f t="shared" si="1"/>
        <v>0</v>
      </c>
      <c r="N7" s="707" t="s">
        <v>457</v>
      </c>
      <c r="O7" s="708"/>
      <c r="P7" s="709"/>
      <c r="Q7" s="709"/>
      <c r="R7" s="710"/>
      <c r="S7" s="710"/>
      <c r="T7" s="714"/>
    </row>
    <row r="8" spans="1:20" s="721" customFormat="1" ht="29.25" customHeight="1">
      <c r="A8" s="715"/>
      <c r="B8" s="716"/>
      <c r="C8" s="716">
        <v>6050</v>
      </c>
      <c r="D8" s="717" t="s">
        <v>112</v>
      </c>
      <c r="E8" s="718">
        <f>E9</f>
        <v>5940000</v>
      </c>
      <c r="F8" s="719">
        <f>F9</f>
        <v>40000</v>
      </c>
      <c r="G8" s="719">
        <f>G9</f>
        <v>0</v>
      </c>
      <c r="H8" s="719">
        <f>SUM(H9)</f>
        <v>40000</v>
      </c>
      <c r="I8" s="719">
        <f>SUM(I9:I14)</f>
        <v>0</v>
      </c>
      <c r="J8" s="719">
        <f>SUM(J9:J14)</f>
        <v>0</v>
      </c>
      <c r="K8" s="719">
        <f>K9</f>
        <v>4300000</v>
      </c>
      <c r="L8" s="719">
        <f>SUM(L9:L14)</f>
        <v>1600000</v>
      </c>
      <c r="M8" s="706">
        <f t="shared" si="1"/>
        <v>0</v>
      </c>
      <c r="N8" s="707" t="s">
        <v>457</v>
      </c>
      <c r="O8" s="708"/>
      <c r="P8" s="709"/>
      <c r="Q8" s="709"/>
      <c r="R8" s="710"/>
      <c r="S8" s="710"/>
      <c r="T8" s="720"/>
    </row>
    <row r="9" spans="1:20" s="721" customFormat="1" ht="28.5" customHeight="1">
      <c r="A9" s="715"/>
      <c r="B9" s="716"/>
      <c r="C9" s="716"/>
      <c r="D9" s="300" t="s">
        <v>403</v>
      </c>
      <c r="E9" s="718">
        <f>F9+K9+L9</f>
        <v>5940000</v>
      </c>
      <c r="F9" s="719">
        <f>MAJĄTKOWE!E19</f>
        <v>40000</v>
      </c>
      <c r="G9" s="719"/>
      <c r="H9" s="719">
        <v>40000</v>
      </c>
      <c r="I9" s="719"/>
      <c r="J9" s="719"/>
      <c r="K9" s="719">
        <v>4300000</v>
      </c>
      <c r="L9" s="719">
        <v>1600000</v>
      </c>
      <c r="M9" s="706">
        <f t="shared" si="1"/>
        <v>0</v>
      </c>
      <c r="N9" s="707" t="s">
        <v>457</v>
      </c>
      <c r="O9" s="708"/>
      <c r="P9" s="709"/>
      <c r="Q9" s="709"/>
      <c r="R9" s="710"/>
      <c r="S9" s="710"/>
      <c r="T9" s="720"/>
    </row>
    <row r="10" spans="1:20" s="729" customFormat="1" ht="29.25" customHeight="1">
      <c r="A10" s="722">
        <v>801</v>
      </c>
      <c r="B10" s="723"/>
      <c r="C10" s="723"/>
      <c r="D10" s="724" t="s">
        <v>46</v>
      </c>
      <c r="E10" s="725">
        <f aca="true" t="shared" si="2" ref="E10:H11">E11</f>
        <v>1044000</v>
      </c>
      <c r="F10" s="726">
        <f t="shared" si="2"/>
        <v>44000</v>
      </c>
      <c r="G10" s="727">
        <f t="shared" si="2"/>
        <v>0</v>
      </c>
      <c r="H10" s="726">
        <f t="shared" si="2"/>
        <v>44000</v>
      </c>
      <c r="I10" s="726"/>
      <c r="J10" s="726"/>
      <c r="K10" s="719">
        <f>K11</f>
        <v>1000000</v>
      </c>
      <c r="L10" s="719"/>
      <c r="M10" s="706">
        <f t="shared" si="1"/>
        <v>0</v>
      </c>
      <c r="N10" s="707" t="s">
        <v>457</v>
      </c>
      <c r="O10" s="708"/>
      <c r="P10" s="709"/>
      <c r="Q10" s="709"/>
      <c r="R10" s="710"/>
      <c r="S10" s="710"/>
      <c r="T10" s="728"/>
    </row>
    <row r="11" spans="1:20" s="729" customFormat="1" ht="18" customHeight="1">
      <c r="A11" s="722"/>
      <c r="B11" s="723">
        <v>80101</v>
      </c>
      <c r="C11" s="723"/>
      <c r="D11" s="50" t="s">
        <v>47</v>
      </c>
      <c r="E11" s="718">
        <f t="shared" si="2"/>
        <v>1044000</v>
      </c>
      <c r="F11" s="719">
        <f t="shared" si="2"/>
        <v>44000</v>
      </c>
      <c r="G11" s="730">
        <f t="shared" si="2"/>
        <v>0</v>
      </c>
      <c r="H11" s="719">
        <f t="shared" si="2"/>
        <v>44000</v>
      </c>
      <c r="I11" s="719"/>
      <c r="J11" s="719"/>
      <c r="K11" s="719">
        <f>K12</f>
        <v>1000000</v>
      </c>
      <c r="L11" s="719"/>
      <c r="M11" s="706">
        <f t="shared" si="1"/>
        <v>0</v>
      </c>
      <c r="N11" s="707" t="s">
        <v>457</v>
      </c>
      <c r="O11" s="708"/>
      <c r="P11" s="709"/>
      <c r="Q11" s="709"/>
      <c r="R11" s="710"/>
      <c r="S11" s="710"/>
      <c r="T11" s="728"/>
    </row>
    <row r="12" spans="1:20" s="729" customFormat="1" ht="25.5" customHeight="1">
      <c r="A12" s="722"/>
      <c r="B12" s="723"/>
      <c r="C12" s="723">
        <v>6050</v>
      </c>
      <c r="D12" s="584" t="s">
        <v>427</v>
      </c>
      <c r="E12" s="718">
        <v>1044000</v>
      </c>
      <c r="F12" s="719">
        <f>MAJĄTKOWE!E77</f>
        <v>44000</v>
      </c>
      <c r="G12" s="730"/>
      <c r="H12" s="719">
        <v>44000</v>
      </c>
      <c r="I12" s="719"/>
      <c r="J12" s="719"/>
      <c r="K12" s="719">
        <f>E12-F12</f>
        <v>1000000</v>
      </c>
      <c r="L12" s="719"/>
      <c r="M12" s="706">
        <f aca="true" t="shared" si="3" ref="M12:M17">E12-F12-K12-L12</f>
        <v>0</v>
      </c>
      <c r="N12" s="707" t="s">
        <v>457</v>
      </c>
      <c r="O12" s="708"/>
      <c r="P12" s="709"/>
      <c r="Q12" s="709"/>
      <c r="R12" s="710"/>
      <c r="S12" s="710"/>
      <c r="T12" s="728"/>
    </row>
    <row r="13" spans="1:20" s="729" customFormat="1" ht="42" customHeight="1">
      <c r="A13" s="722" t="s">
        <v>459</v>
      </c>
      <c r="B13" s="723"/>
      <c r="C13" s="723"/>
      <c r="D13" s="586" t="s">
        <v>460</v>
      </c>
      <c r="E13" s="725">
        <f>E14+E16</f>
        <v>640000</v>
      </c>
      <c r="F13" s="726">
        <f>F14+F16</f>
        <v>90000</v>
      </c>
      <c r="G13" s="727">
        <f>G14</f>
        <v>0</v>
      </c>
      <c r="H13" s="726">
        <f>H14+H16</f>
        <v>90000</v>
      </c>
      <c r="I13" s="719"/>
      <c r="J13" s="719"/>
      <c r="K13" s="719">
        <f>K14+K16</f>
        <v>550000</v>
      </c>
      <c r="L13" s="719"/>
      <c r="M13" s="706">
        <f t="shared" si="3"/>
        <v>0</v>
      </c>
      <c r="N13" s="707" t="s">
        <v>461</v>
      </c>
      <c r="O13" s="708"/>
      <c r="P13" s="709"/>
      <c r="Q13" s="709"/>
      <c r="R13" s="710"/>
      <c r="S13" s="710"/>
      <c r="T13" s="728"/>
    </row>
    <row r="14" spans="1:20" s="729" customFormat="1" ht="25.5" customHeight="1">
      <c r="A14" s="722"/>
      <c r="B14" s="723">
        <v>90002</v>
      </c>
      <c r="C14" s="723"/>
      <c r="D14" s="632" t="s">
        <v>309</v>
      </c>
      <c r="E14" s="718">
        <f>E15</f>
        <v>200000</v>
      </c>
      <c r="F14" s="719">
        <f>F15</f>
        <v>50000</v>
      </c>
      <c r="G14" s="730">
        <f>G15</f>
        <v>0</v>
      </c>
      <c r="H14" s="719">
        <f>H15</f>
        <v>50000</v>
      </c>
      <c r="I14" s="719"/>
      <c r="J14" s="719"/>
      <c r="K14" s="719">
        <f>K15</f>
        <v>150000</v>
      </c>
      <c r="L14" s="719"/>
      <c r="M14" s="706">
        <f t="shared" si="3"/>
        <v>0</v>
      </c>
      <c r="N14" s="707" t="s">
        <v>457</v>
      </c>
      <c r="O14" s="708"/>
      <c r="P14" s="709"/>
      <c r="Q14" s="709"/>
      <c r="R14" s="710"/>
      <c r="S14" s="710"/>
      <c r="T14" s="728"/>
    </row>
    <row r="15" spans="1:20" s="729" customFormat="1" ht="17.25" customHeight="1">
      <c r="A15" s="722"/>
      <c r="B15" s="723"/>
      <c r="C15" s="723">
        <v>6050</v>
      </c>
      <c r="D15" s="584" t="s">
        <v>310</v>
      </c>
      <c r="E15" s="718">
        <v>200000</v>
      </c>
      <c r="F15" s="719">
        <f>MAJĄTKOWE!E87</f>
        <v>50000</v>
      </c>
      <c r="G15" s="730"/>
      <c r="H15" s="719">
        <v>50000</v>
      </c>
      <c r="I15" s="719"/>
      <c r="J15" s="719"/>
      <c r="K15" s="719">
        <v>150000</v>
      </c>
      <c r="L15" s="719"/>
      <c r="M15" s="706">
        <f t="shared" si="3"/>
        <v>0</v>
      </c>
      <c r="N15" s="707" t="s">
        <v>457</v>
      </c>
      <c r="O15" s="708"/>
      <c r="P15" s="709"/>
      <c r="Q15" s="709"/>
      <c r="R15" s="710"/>
      <c r="S15" s="710"/>
      <c r="T15" s="728"/>
    </row>
    <row r="16" spans="1:21" s="746" customFormat="1" ht="23.25" customHeight="1">
      <c r="A16" s="711"/>
      <c r="B16" s="734">
        <v>90095</v>
      </c>
      <c r="C16" s="734"/>
      <c r="D16" s="173" t="s">
        <v>751</v>
      </c>
      <c r="E16" s="713">
        <f aca="true" t="shared" si="4" ref="E16:L16">E17</f>
        <v>440000</v>
      </c>
      <c r="F16" s="706">
        <f t="shared" si="4"/>
        <v>40000</v>
      </c>
      <c r="G16" s="706">
        <f t="shared" si="4"/>
        <v>0</v>
      </c>
      <c r="H16" s="706">
        <f t="shared" si="4"/>
        <v>40000</v>
      </c>
      <c r="I16" s="706">
        <f t="shared" si="4"/>
        <v>0</v>
      </c>
      <c r="J16" s="706">
        <f t="shared" si="4"/>
        <v>0</v>
      </c>
      <c r="K16" s="706">
        <f t="shared" si="4"/>
        <v>400000</v>
      </c>
      <c r="L16" s="706">
        <f t="shared" si="4"/>
        <v>0</v>
      </c>
      <c r="M16" s="706">
        <f t="shared" si="3"/>
        <v>0</v>
      </c>
      <c r="N16" s="707" t="s">
        <v>457</v>
      </c>
      <c r="O16" s="735"/>
      <c r="P16" s="736"/>
      <c r="Q16" s="736"/>
      <c r="R16" s="737"/>
      <c r="S16" s="737"/>
      <c r="T16" s="737"/>
      <c r="U16" s="737"/>
    </row>
    <row r="17" spans="1:20" s="745" customFormat="1" ht="25.5" customHeight="1">
      <c r="A17" s="742"/>
      <c r="B17" s="743"/>
      <c r="C17" s="743"/>
      <c r="D17" s="152" t="str">
        <f>MAJĄTKOWE!D91</f>
        <v>Remont i adaptacja pałacu w Słupach</v>
      </c>
      <c r="E17" s="718">
        <v>440000</v>
      </c>
      <c r="F17" s="719">
        <f>MAJĄTKOWE!E91</f>
        <v>40000</v>
      </c>
      <c r="G17" s="719">
        <v>0</v>
      </c>
      <c r="H17" s="719">
        <v>40000</v>
      </c>
      <c r="I17" s="719"/>
      <c r="J17" s="719"/>
      <c r="K17" s="719">
        <v>400000</v>
      </c>
      <c r="L17" s="719"/>
      <c r="M17" s="706">
        <f t="shared" si="3"/>
        <v>0</v>
      </c>
      <c r="N17" s="707" t="s">
        <v>457</v>
      </c>
      <c r="O17" s="735"/>
      <c r="P17" s="736"/>
      <c r="Q17" s="736"/>
      <c r="R17" s="737"/>
      <c r="S17" s="737"/>
      <c r="T17" s="744"/>
    </row>
    <row r="18" spans="1:21" s="753" customFormat="1" ht="30.75" customHeight="1">
      <c r="A18" s="747"/>
      <c r="B18" s="748" t="s">
        <v>462</v>
      </c>
      <c r="C18" s="748"/>
      <c r="D18" s="748"/>
      <c r="E18" s="749">
        <f>E13+E6+E10</f>
        <v>7624000</v>
      </c>
      <c r="F18" s="750">
        <f>F6+F10+F13</f>
        <v>174000</v>
      </c>
      <c r="G18" s="750">
        <f>G13+G10+G6</f>
        <v>0</v>
      </c>
      <c r="H18" s="750">
        <f>H13+H10+H6</f>
        <v>174000</v>
      </c>
      <c r="I18" s="750">
        <f>I6</f>
        <v>0</v>
      </c>
      <c r="J18" s="750">
        <v>0</v>
      </c>
      <c r="K18" s="750">
        <f>K13+K10+K6</f>
        <v>5850000</v>
      </c>
      <c r="L18" s="687">
        <f>L6</f>
        <v>1600000</v>
      </c>
      <c r="M18" s="687" t="e">
        <f>M6+#REF!+#REF!+#REF!+#REF!+#REF!+#REF!+#REF!+#REF!+#REF!</f>
        <v>#REF!</v>
      </c>
      <c r="N18" s="686"/>
      <c r="O18" s="708"/>
      <c r="P18" s="709"/>
      <c r="Q18" s="709"/>
      <c r="R18" s="710"/>
      <c r="S18" s="710"/>
      <c r="T18" s="751"/>
      <c r="U18" s="752"/>
    </row>
    <row r="19" spans="1:20" s="116" customFormat="1" ht="15" customHeight="1" hidden="1">
      <c r="A19" s="754"/>
      <c r="B19" s="656"/>
      <c r="C19" s="656"/>
      <c r="E19" s="755"/>
      <c r="F19" s="756"/>
      <c r="G19" s="756"/>
      <c r="H19" s="755"/>
      <c r="I19" s="755"/>
      <c r="J19" s="755"/>
      <c r="K19" s="756"/>
      <c r="L19" s="756"/>
      <c r="M19" s="757"/>
      <c r="N19" s="758"/>
      <c r="O19" s="661"/>
      <c r="P19" s="759"/>
      <c r="Q19" s="117"/>
      <c r="R19" s="117"/>
      <c r="S19" s="117"/>
      <c r="T19" s="117"/>
    </row>
    <row r="20" spans="1:20" s="268" customFormat="1" ht="13.5" customHeight="1" hidden="1">
      <c r="A20" s="760"/>
      <c r="B20" s="761"/>
      <c r="C20" s="761"/>
      <c r="E20" s="762"/>
      <c r="F20" s="763"/>
      <c r="G20" s="763"/>
      <c r="H20" s="763"/>
      <c r="I20" s="763"/>
      <c r="J20" s="763"/>
      <c r="K20" s="269"/>
      <c r="L20" s="269"/>
      <c r="M20" s="764"/>
      <c r="N20" s="765"/>
      <c r="O20" s="766"/>
      <c r="P20" s="220"/>
      <c r="Q20" s="220"/>
      <c r="R20" s="220"/>
      <c r="S20" s="220"/>
      <c r="T20" s="220"/>
    </row>
    <row r="21" spans="1:20" s="116" customFormat="1" ht="15" hidden="1">
      <c r="A21" s="403"/>
      <c r="B21" s="656"/>
      <c r="C21" s="656"/>
      <c r="D21" s="767"/>
      <c r="E21" s="768"/>
      <c r="F21" s="117"/>
      <c r="G21" s="117"/>
      <c r="H21" s="117"/>
      <c r="I21" s="117"/>
      <c r="J21" s="117"/>
      <c r="K21" s="117"/>
      <c r="L21" s="117"/>
      <c r="M21" s="708"/>
      <c r="N21" s="661"/>
      <c r="O21" s="661"/>
      <c r="P21" s="117"/>
      <c r="Q21" s="117"/>
      <c r="R21" s="117"/>
      <c r="S21" s="117"/>
      <c r="T21" s="117"/>
    </row>
    <row r="22" spans="1:20" s="771" customFormat="1" ht="15" customHeight="1" hidden="1">
      <c r="A22" s="769"/>
      <c r="B22" s="770"/>
      <c r="C22" s="770"/>
      <c r="E22" s="674"/>
      <c r="F22" s="674"/>
      <c r="G22" s="768"/>
      <c r="H22" s="768"/>
      <c r="I22" s="768"/>
      <c r="J22" s="768"/>
      <c r="K22" s="768"/>
      <c r="L22" s="768"/>
      <c r="M22" s="772">
        <v>0</v>
      </c>
      <c r="N22" s="772"/>
      <c r="O22" s="772"/>
      <c r="P22" s="674"/>
      <c r="Q22" s="674"/>
      <c r="R22" s="674"/>
      <c r="S22" s="674"/>
      <c r="T22" s="674"/>
    </row>
    <row r="23" spans="1:20" s="116" customFormat="1" ht="18" customHeight="1" hidden="1">
      <c r="A23" s="655"/>
      <c r="B23" s="656"/>
      <c r="C23" s="656"/>
      <c r="E23" s="768"/>
      <c r="F23" s="773"/>
      <c r="G23" s="768"/>
      <c r="H23" s="768"/>
      <c r="I23" s="768"/>
      <c r="J23" s="768"/>
      <c r="K23" s="768"/>
      <c r="L23" s="768"/>
      <c r="M23" s="772"/>
      <c r="N23" s="772"/>
      <c r="O23" s="772"/>
      <c r="P23" s="117"/>
      <c r="Q23" s="117"/>
      <c r="R23" s="117"/>
      <c r="S23" s="117"/>
      <c r="T23" s="117"/>
    </row>
    <row r="24" spans="1:20" s="116" customFormat="1" ht="18" customHeight="1" hidden="1">
      <c r="A24" s="655"/>
      <c r="B24" s="656"/>
      <c r="C24" s="656"/>
      <c r="D24" s="767"/>
      <c r="E24" s="773"/>
      <c r="F24" s="117"/>
      <c r="G24" s="768"/>
      <c r="H24" s="768"/>
      <c r="I24" s="768"/>
      <c r="J24" s="768"/>
      <c r="K24" s="768"/>
      <c r="L24" s="768"/>
      <c r="M24" s="772"/>
      <c r="N24" s="772"/>
      <c r="O24" s="772"/>
      <c r="P24" s="117"/>
      <c r="Q24" s="117"/>
      <c r="R24" s="117"/>
      <c r="S24" s="117"/>
      <c r="T24" s="117"/>
    </row>
    <row r="25" spans="1:20" s="771" customFormat="1" ht="18" customHeight="1" hidden="1">
      <c r="A25" s="769"/>
      <c r="B25" s="770"/>
      <c r="C25" s="770"/>
      <c r="E25" s="674"/>
      <c r="F25" s="674"/>
      <c r="G25" s="768"/>
      <c r="H25" s="768"/>
      <c r="I25" s="768"/>
      <c r="J25" s="768"/>
      <c r="K25" s="768"/>
      <c r="L25" s="768"/>
      <c r="M25" s="774"/>
      <c r="N25" s="772"/>
      <c r="O25" s="772"/>
      <c r="P25" s="674"/>
      <c r="Q25" s="674"/>
      <c r="R25" s="674"/>
      <c r="S25" s="674"/>
      <c r="T25" s="674"/>
    </row>
    <row r="26" spans="1:20" s="771" customFormat="1" ht="18" customHeight="1" hidden="1">
      <c r="A26" s="769"/>
      <c r="B26" s="770"/>
      <c r="C26" s="770"/>
      <c r="E26" s="674"/>
      <c r="F26" s="674"/>
      <c r="G26" s="768"/>
      <c r="H26" s="768"/>
      <c r="I26" s="768"/>
      <c r="J26" s="768"/>
      <c r="K26" s="768"/>
      <c r="L26" s="768"/>
      <c r="M26" s="774"/>
      <c r="N26" s="772"/>
      <c r="O26" s="772"/>
      <c r="P26" s="674"/>
      <c r="Q26" s="674"/>
      <c r="R26" s="674"/>
      <c r="S26" s="674"/>
      <c r="T26" s="674"/>
    </row>
    <row r="27" ht="18" customHeight="1" hidden="1"/>
    <row r="28" ht="15" hidden="1">
      <c r="D28" s="767"/>
    </row>
    <row r="29" spans="1:20" s="771" customFormat="1" ht="18" customHeight="1" hidden="1">
      <c r="A29" s="769"/>
      <c r="B29" s="770"/>
      <c r="C29" s="770"/>
      <c r="E29" s="674"/>
      <c r="F29" s="674"/>
      <c r="G29" s="768"/>
      <c r="H29" s="768"/>
      <c r="I29" s="768"/>
      <c r="J29" s="768"/>
      <c r="K29" s="768"/>
      <c r="L29" s="768"/>
      <c r="M29" s="774"/>
      <c r="N29" s="772"/>
      <c r="O29" s="772"/>
      <c r="P29" s="674"/>
      <c r="Q29" s="674"/>
      <c r="R29" s="674"/>
      <c r="S29" s="674"/>
      <c r="T29" s="674"/>
    </row>
    <row r="30" ht="33.75" customHeight="1" hidden="1"/>
  </sheetData>
  <sheetProtection/>
  <mergeCells count="1">
    <mergeCell ref="F2:J2"/>
  </mergeCells>
  <printOptions horizontalCentered="1"/>
  <pageMargins left="0.19652777777777777" right="0.19652777777777777" top="0.36875" bottom="0.4097222222222222" header="0.1701388888888889" footer="0.19652777777777777"/>
  <pageSetup horizontalDpi="300" verticalDpi="300" orientation="landscape" paperSize="9" scale="94" r:id="rId1"/>
  <headerFooter alignWithMargins="0">
    <oddHeader>&amp;C&amp;"Times New Roman CE,Pogrubiona"&amp;14 BUDŻET GMINY DYWITY NA 2007 ROK&amp;R&amp;UZałącznik Nr 5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50" zoomScalePageLayoutView="0" workbookViewId="0" topLeftCell="A1">
      <selection activeCell="A26" sqref="A26:IV65536"/>
    </sheetView>
  </sheetViews>
  <sheetFormatPr defaultColWidth="10" defaultRowHeight="15" zeroHeight="1" outlineLevelCol="1"/>
  <cols>
    <col min="1" max="1" width="3.19921875" style="543" customWidth="1"/>
    <col min="2" max="2" width="5.19921875" style="543" customWidth="1"/>
    <col min="3" max="3" width="5.59765625" style="544" customWidth="1"/>
    <col min="4" max="4" width="47.8984375" style="384" customWidth="1"/>
    <col min="5" max="5" width="0" style="25" hidden="1" customWidth="1" outlineLevel="1"/>
    <col min="6" max="6" width="18.796875" style="25" customWidth="1" collapsed="1"/>
    <col min="7" max="7" width="13" style="4" hidden="1" customWidth="1"/>
    <col min="8" max="8" width="11" style="4" hidden="1" customWidth="1"/>
    <col min="9" max="12" width="10" style="4" hidden="1" customWidth="1"/>
    <col min="13" max="16384" width="0" style="5" hidden="1" customWidth="1"/>
  </cols>
  <sheetData>
    <row r="1" spans="1:12" s="422" customFormat="1" ht="25.5" customHeight="1">
      <c r="A1" s="548"/>
      <c r="B1" s="776" t="s">
        <v>463</v>
      </c>
      <c r="C1" s="776"/>
      <c r="D1" s="776"/>
      <c r="E1" s="671"/>
      <c r="F1" s="671"/>
      <c r="G1" s="671"/>
      <c r="H1" s="671"/>
      <c r="I1" s="671"/>
      <c r="J1" s="671"/>
      <c r="K1" s="671"/>
      <c r="L1" s="671"/>
    </row>
    <row r="2" spans="1:12" s="422" customFormat="1" ht="18.75" customHeight="1">
      <c r="A2" s="548"/>
      <c r="B2" s="776"/>
      <c r="C2" s="776"/>
      <c r="D2" s="1040"/>
      <c r="E2" s="1040"/>
      <c r="F2" s="1040"/>
      <c r="G2" s="671"/>
      <c r="H2" s="671"/>
      <c r="I2" s="671"/>
      <c r="J2" s="671"/>
      <c r="K2" s="671"/>
      <c r="L2" s="671"/>
    </row>
    <row r="3" spans="1:12" s="701" customFormat="1" ht="57" customHeight="1">
      <c r="A3" s="777" t="s">
        <v>720</v>
      </c>
      <c r="B3" s="778" t="s">
        <v>389</v>
      </c>
      <c r="C3" s="779" t="s">
        <v>390</v>
      </c>
      <c r="D3" s="780" t="s">
        <v>464</v>
      </c>
      <c r="E3" s="781" t="s">
        <v>465</v>
      </c>
      <c r="F3" s="782" t="s">
        <v>466</v>
      </c>
      <c r="G3" s="783"/>
      <c r="H3" s="784"/>
      <c r="I3" s="699"/>
      <c r="J3" s="699"/>
      <c r="K3" s="700"/>
      <c r="L3" s="700"/>
    </row>
    <row r="4" spans="1:12" s="568" customFormat="1" ht="25.5" customHeight="1">
      <c r="A4" s="454">
        <v>1</v>
      </c>
      <c r="B4" s="785" t="s">
        <v>380</v>
      </c>
      <c r="C4" s="786"/>
      <c r="D4" s="787" t="s">
        <v>738</v>
      </c>
      <c r="E4" s="572">
        <f>E5</f>
        <v>0</v>
      </c>
      <c r="F4" s="572">
        <f>F5</f>
        <v>351192</v>
      </c>
      <c r="G4" s="583"/>
      <c r="H4" s="788"/>
      <c r="I4" s="566"/>
      <c r="J4" s="28"/>
      <c r="K4" s="567"/>
      <c r="L4" s="115"/>
    </row>
    <row r="5" spans="1:12" s="576" customFormat="1" ht="20.25" customHeight="1">
      <c r="A5" s="279"/>
      <c r="B5" s="328"/>
      <c r="C5" s="328" t="s">
        <v>381</v>
      </c>
      <c r="D5" s="173" t="s">
        <v>467</v>
      </c>
      <c r="E5" s="572">
        <f>E6</f>
        <v>0</v>
      </c>
      <c r="F5" s="572">
        <f>F6</f>
        <v>351192</v>
      </c>
      <c r="G5" s="571"/>
      <c r="H5" s="582"/>
      <c r="I5" s="573"/>
      <c r="J5" s="28"/>
      <c r="K5" s="574"/>
      <c r="L5" s="575"/>
    </row>
    <row r="6" spans="1:12" s="602" customFormat="1" ht="36" customHeight="1">
      <c r="A6" s="789"/>
      <c r="B6" s="62"/>
      <c r="C6" s="280"/>
      <c r="D6" s="300" t="s">
        <v>129</v>
      </c>
      <c r="E6" s="266">
        <f>WYDATKI!E30</f>
        <v>0</v>
      </c>
      <c r="F6" s="266">
        <v>351192</v>
      </c>
      <c r="G6" s="597"/>
      <c r="H6" s="598"/>
      <c r="I6" s="599"/>
      <c r="J6" s="121"/>
      <c r="K6" s="600"/>
      <c r="L6" s="601"/>
    </row>
    <row r="7" spans="1:12" s="568" customFormat="1" ht="21.75" customHeight="1">
      <c r="A7" s="790">
        <v>2</v>
      </c>
      <c r="B7" s="785">
        <v>600</v>
      </c>
      <c r="C7" s="791"/>
      <c r="D7" s="787" t="s">
        <v>468</v>
      </c>
      <c r="E7" s="242">
        <f>E8</f>
        <v>0</v>
      </c>
      <c r="F7" s="572">
        <f>F8</f>
        <v>880000</v>
      </c>
      <c r="G7" s="583"/>
      <c r="H7" s="788"/>
      <c r="I7" s="710"/>
      <c r="J7" s="710"/>
      <c r="K7" s="710"/>
      <c r="L7" s="710"/>
    </row>
    <row r="8" spans="1:12" s="15" customFormat="1" ht="18" customHeight="1">
      <c r="A8" s="790"/>
      <c r="B8" s="785"/>
      <c r="C8" s="328">
        <v>60014</v>
      </c>
      <c r="D8" s="173" t="s">
        <v>765</v>
      </c>
      <c r="E8" s="242">
        <f>E9</f>
        <v>0</v>
      </c>
      <c r="F8" s="572">
        <f>F9</f>
        <v>880000</v>
      </c>
      <c r="G8" s="571"/>
      <c r="H8" s="582"/>
      <c r="I8" s="714"/>
      <c r="J8" s="714"/>
      <c r="K8" s="714"/>
      <c r="L8" s="714"/>
    </row>
    <row r="9" spans="1:12" s="733" customFormat="1" ht="31.5" customHeight="1">
      <c r="A9" s="792"/>
      <c r="B9" s="792"/>
      <c r="C9" s="731"/>
      <c r="D9" s="146" t="s">
        <v>152</v>
      </c>
      <c r="E9" s="203">
        <f>SUM(E10:E13)</f>
        <v>0</v>
      </c>
      <c r="F9" s="266">
        <f>SUM(F10:F15)</f>
        <v>880000</v>
      </c>
      <c r="G9" s="267"/>
      <c r="H9" s="582"/>
      <c r="I9" s="732"/>
      <c r="J9" s="732"/>
      <c r="K9" s="732"/>
      <c r="L9" s="732"/>
    </row>
    <row r="10" spans="1:12" s="729" customFormat="1" ht="36" customHeight="1">
      <c r="A10" s="792"/>
      <c r="B10" s="792"/>
      <c r="C10" s="731"/>
      <c r="D10" s="618" t="s">
        <v>153</v>
      </c>
      <c r="E10" s="203">
        <v>0</v>
      </c>
      <c r="F10" s="266">
        <f>MAJĄTKOWE!E34</f>
        <v>200000</v>
      </c>
      <c r="G10" s="793"/>
      <c r="H10" s="582"/>
      <c r="I10" s="728"/>
      <c r="J10" s="728"/>
      <c r="K10" s="728"/>
      <c r="L10" s="728"/>
    </row>
    <row r="11" spans="1:12" s="729" customFormat="1" ht="29.25" customHeight="1">
      <c r="A11" s="792"/>
      <c r="B11" s="792"/>
      <c r="C11" s="731"/>
      <c r="D11" s="146" t="s">
        <v>384</v>
      </c>
      <c r="E11" s="203">
        <v>0</v>
      </c>
      <c r="F11" s="266">
        <f>MAJĄTKOWE!E35</f>
        <v>200000</v>
      </c>
      <c r="G11" s="793"/>
      <c r="H11" s="582"/>
      <c r="I11" s="728"/>
      <c r="J11" s="728"/>
      <c r="K11" s="728"/>
      <c r="L11" s="728"/>
    </row>
    <row r="12" spans="1:12" s="729" customFormat="1" ht="30" customHeight="1">
      <c r="A12" s="792"/>
      <c r="B12" s="792"/>
      <c r="C12" s="731"/>
      <c r="D12" s="146" t="s">
        <v>385</v>
      </c>
      <c r="E12" s="203">
        <v>0</v>
      </c>
      <c r="F12" s="266">
        <f>MAJĄTKOWE!E36</f>
        <v>90000</v>
      </c>
      <c r="G12" s="793"/>
      <c r="H12" s="582"/>
      <c r="I12" s="728"/>
      <c r="J12" s="728"/>
      <c r="K12" s="728"/>
      <c r="L12" s="728"/>
    </row>
    <row r="13" spans="1:12" s="739" customFormat="1" ht="33.75" customHeight="1">
      <c r="A13" s="792"/>
      <c r="B13" s="792"/>
      <c r="C13" s="731"/>
      <c r="D13" s="146" t="s">
        <v>469</v>
      </c>
      <c r="E13" s="203">
        <v>0</v>
      </c>
      <c r="F13" s="266">
        <f>MAJĄTKOWE!E37</f>
        <v>110000</v>
      </c>
      <c r="G13" s="631"/>
      <c r="H13" s="598"/>
      <c r="I13" s="738"/>
      <c r="J13" s="738"/>
      <c r="K13" s="738"/>
      <c r="L13" s="738"/>
    </row>
    <row r="14" spans="1:12" s="739" customFormat="1" ht="33.75" customHeight="1">
      <c r="A14" s="792"/>
      <c r="B14" s="792"/>
      <c r="C14" s="731"/>
      <c r="D14" s="146" t="s">
        <v>470</v>
      </c>
      <c r="E14" s="203"/>
      <c r="F14" s="794">
        <f>MAJĄTKOWE!E38</f>
        <v>80000</v>
      </c>
      <c r="G14" s="631"/>
      <c r="H14" s="598"/>
      <c r="I14" s="738"/>
      <c r="J14" s="738"/>
      <c r="K14" s="738"/>
      <c r="L14" s="738"/>
    </row>
    <row r="15" spans="1:12" s="739" customFormat="1" ht="28.5" customHeight="1">
      <c r="A15" s="792"/>
      <c r="B15" s="792"/>
      <c r="C15" s="731"/>
      <c r="D15" s="146" t="str">
        <f>MAJĄTKOWE!D39</f>
        <v>- udział w kosztach utwardzenia poboczy drogi powiatowej Dywity – Różnowo</v>
      </c>
      <c r="E15" s="203"/>
      <c r="F15" s="794">
        <f>MAJĄTKOWE!E39</f>
        <v>200000</v>
      </c>
      <c r="G15" s="631"/>
      <c r="H15" s="598"/>
      <c r="I15" s="738"/>
      <c r="J15" s="738"/>
      <c r="K15" s="738"/>
      <c r="L15" s="738"/>
    </row>
    <row r="16" spans="1:12" s="739" customFormat="1" ht="27" customHeight="1">
      <c r="A16" s="792"/>
      <c r="B16" s="795">
        <v>750</v>
      </c>
      <c r="C16" s="731"/>
      <c r="D16" s="796" t="s">
        <v>423</v>
      </c>
      <c r="E16" s="203"/>
      <c r="F16" s="797">
        <f>F18</f>
        <v>26000</v>
      </c>
      <c r="G16" s="631"/>
      <c r="H16" s="598"/>
      <c r="I16" s="738"/>
      <c r="J16" s="738"/>
      <c r="K16" s="738"/>
      <c r="L16" s="738"/>
    </row>
    <row r="17" spans="1:12" s="739" customFormat="1" ht="21" customHeight="1">
      <c r="A17" s="792"/>
      <c r="B17" s="795"/>
      <c r="C17" s="731">
        <v>75095</v>
      </c>
      <c r="D17" s="173" t="s">
        <v>751</v>
      </c>
      <c r="E17" s="203"/>
      <c r="F17" s="798">
        <f>F18</f>
        <v>26000</v>
      </c>
      <c r="G17" s="631"/>
      <c r="H17" s="598"/>
      <c r="I17" s="738"/>
      <c r="J17" s="738"/>
      <c r="K17" s="738"/>
      <c r="L17" s="738"/>
    </row>
    <row r="18" spans="1:12" s="739" customFormat="1" ht="24.75" customHeight="1">
      <c r="A18" s="792"/>
      <c r="B18" s="792"/>
      <c r="C18" s="731">
        <v>6630</v>
      </c>
      <c r="D18" s="290" t="s">
        <v>231</v>
      </c>
      <c r="E18" s="203"/>
      <c r="F18" s="266">
        <f>WYDATKI!F188</f>
        <v>26000</v>
      </c>
      <c r="G18" s="631"/>
      <c r="H18" s="598"/>
      <c r="I18" s="738"/>
      <c r="J18" s="738"/>
      <c r="K18" s="738"/>
      <c r="L18" s="738"/>
    </row>
    <row r="19" spans="1:12" s="739" customFormat="1" ht="33.75" customHeight="1">
      <c r="A19" s="792"/>
      <c r="B19" s="795">
        <v>754</v>
      </c>
      <c r="C19" s="731"/>
      <c r="D19" s="799" t="s">
        <v>369</v>
      </c>
      <c r="E19" s="203"/>
      <c r="F19" s="800">
        <f>F20</f>
        <v>15000</v>
      </c>
      <c r="G19" s="631"/>
      <c r="H19" s="598"/>
      <c r="I19" s="738"/>
      <c r="J19" s="738"/>
      <c r="K19" s="738"/>
      <c r="L19" s="738"/>
    </row>
    <row r="20" spans="1:12" s="739" customFormat="1" ht="25.5" customHeight="1">
      <c r="A20" s="792"/>
      <c r="B20" s="792"/>
      <c r="C20" s="731">
        <v>75404</v>
      </c>
      <c r="D20" s="801" t="s">
        <v>237</v>
      </c>
      <c r="E20" s="203"/>
      <c r="F20" s="794">
        <f>F21</f>
        <v>15000</v>
      </c>
      <c r="G20" s="631"/>
      <c r="H20" s="598"/>
      <c r="I20" s="738"/>
      <c r="J20" s="738"/>
      <c r="K20" s="738"/>
      <c r="L20" s="738"/>
    </row>
    <row r="21" spans="1:12" s="739" customFormat="1" ht="33.75" customHeight="1">
      <c r="A21" s="792"/>
      <c r="B21" s="792"/>
      <c r="C21" s="731">
        <v>6170</v>
      </c>
      <c r="D21" s="802" t="s">
        <v>471</v>
      </c>
      <c r="E21" s="803">
        <v>0</v>
      </c>
      <c r="F21" s="794">
        <f>MAJĄTKOWE!E69</f>
        <v>15000</v>
      </c>
      <c r="G21" s="631"/>
      <c r="H21" s="598"/>
      <c r="I21" s="738"/>
      <c r="J21" s="738"/>
      <c r="K21" s="738"/>
      <c r="L21" s="738"/>
    </row>
    <row r="22" spans="1:12" s="576" customFormat="1" ht="19.5" customHeight="1">
      <c r="A22" s="62">
        <v>3</v>
      </c>
      <c r="B22" s="62">
        <v>758</v>
      </c>
      <c r="C22" s="804"/>
      <c r="D22" s="787" t="s">
        <v>38</v>
      </c>
      <c r="E22" s="805">
        <f>E23</f>
        <v>0</v>
      </c>
      <c r="F22" s="572">
        <f>F23</f>
        <v>200000</v>
      </c>
      <c r="G22" s="583"/>
      <c r="H22" s="106"/>
      <c r="I22" s="806"/>
      <c r="J22" s="806"/>
      <c r="K22" s="806"/>
      <c r="L22" s="806"/>
    </row>
    <row r="23" spans="1:12" s="729" customFormat="1" ht="21" customHeight="1">
      <c r="A23" s="792"/>
      <c r="B23" s="792"/>
      <c r="C23" s="741">
        <v>75818</v>
      </c>
      <c r="D23" s="173" t="s">
        <v>249</v>
      </c>
      <c r="E23" s="203">
        <f>E24</f>
        <v>0</v>
      </c>
      <c r="F23" s="807">
        <f>F24</f>
        <v>200000</v>
      </c>
      <c r="G23" s="571"/>
      <c r="H23" s="582"/>
      <c r="I23" s="728"/>
      <c r="J23" s="728"/>
      <c r="K23" s="728"/>
      <c r="L23" s="728"/>
    </row>
    <row r="24" spans="1:12" s="608" customFormat="1" ht="19.5" customHeight="1">
      <c r="A24" s="790"/>
      <c r="B24" s="790"/>
      <c r="C24" s="741"/>
      <c r="D24" s="264" t="s">
        <v>251</v>
      </c>
      <c r="E24" s="805">
        <v>0</v>
      </c>
      <c r="F24" s="266">
        <f>MAJĄTKOWE!E74</f>
        <v>200000</v>
      </c>
      <c r="G24" s="631"/>
      <c r="H24" s="598"/>
      <c r="I24" s="808"/>
      <c r="J24" s="808"/>
      <c r="K24" s="808"/>
      <c r="L24" s="808"/>
    </row>
    <row r="25" spans="1:13" s="649" customFormat="1" ht="30.75" customHeight="1">
      <c r="A25" s="809"/>
      <c r="B25" s="809"/>
      <c r="C25" s="810"/>
      <c r="D25" s="811" t="s">
        <v>472</v>
      </c>
      <c r="E25" s="812" t="e">
        <f>E4+E7+E22+#REF!</f>
        <v>#REF!</v>
      </c>
      <c r="F25" s="813">
        <f>F4+F7+F19+F22+F16</f>
        <v>1472192</v>
      </c>
      <c r="G25" s="648"/>
      <c r="H25" s="814"/>
      <c r="I25" s="815"/>
      <c r="J25" s="815"/>
      <c r="K25" s="815"/>
      <c r="L25" s="815"/>
      <c r="M25" s="816"/>
    </row>
    <row r="26" spans="1:12" s="116" customFormat="1" ht="18" customHeight="1" hidden="1">
      <c r="A26" s="655"/>
      <c r="B26" s="655"/>
      <c r="C26" s="656"/>
      <c r="D26" s="116" t="s">
        <v>473</v>
      </c>
      <c r="E26" s="674"/>
      <c r="F26" s="773"/>
      <c r="G26" s="117"/>
      <c r="H26" s="117"/>
      <c r="I26" s="117"/>
      <c r="J26" s="117"/>
      <c r="K26" s="117"/>
      <c r="L26" s="117"/>
    </row>
    <row r="27" spans="1:12" s="116" customFormat="1" ht="15" hidden="1">
      <c r="A27" s="403"/>
      <c r="B27" s="403"/>
      <c r="C27" s="656"/>
      <c r="E27" s="773"/>
      <c r="F27" s="773"/>
      <c r="G27" s="117"/>
      <c r="H27" s="117"/>
      <c r="I27" s="117"/>
      <c r="J27" s="117"/>
      <c r="K27" s="117"/>
      <c r="L27" s="117"/>
    </row>
    <row r="28" spans="1:12" s="116" customFormat="1" ht="18" customHeight="1" hidden="1">
      <c r="A28" s="655"/>
      <c r="B28" s="655"/>
      <c r="C28" s="656"/>
      <c r="E28" s="117"/>
      <c r="F28" s="117"/>
      <c r="G28" s="117"/>
      <c r="H28" s="117"/>
      <c r="I28" s="117"/>
      <c r="J28" s="117"/>
      <c r="K28" s="117"/>
      <c r="L28" s="117"/>
    </row>
    <row r="29" spans="1:12" s="116" customFormat="1" ht="18" customHeight="1" hidden="1">
      <c r="A29" s="655"/>
      <c r="B29" s="655"/>
      <c r="C29" s="656"/>
      <c r="E29" s="773">
        <f>MAJĄTKOWE!E107-POZ_WYD_MAJĄT_!E26</f>
        <v>6950741</v>
      </c>
      <c r="F29" s="674"/>
      <c r="G29" s="117"/>
      <c r="H29" s="117"/>
      <c r="I29" s="117"/>
      <c r="J29" s="117"/>
      <c r="K29" s="117"/>
      <c r="L29" s="117"/>
    </row>
    <row r="30" spans="1:12" s="116" customFormat="1" ht="18" customHeight="1" hidden="1">
      <c r="A30" s="655"/>
      <c r="B30" s="655"/>
      <c r="C30" s="656"/>
      <c r="E30" s="773"/>
      <c r="F30" s="674"/>
      <c r="G30" s="117"/>
      <c r="H30" s="117"/>
      <c r="I30" s="117"/>
      <c r="J30" s="117"/>
      <c r="K30" s="117"/>
      <c r="L30" s="117"/>
    </row>
    <row r="31" spans="1:12" s="116" customFormat="1" ht="18" customHeight="1" hidden="1">
      <c r="A31" s="655"/>
      <c r="B31" s="655"/>
      <c r="C31" s="656"/>
      <c r="E31" s="773"/>
      <c r="F31" s="117"/>
      <c r="G31" s="117"/>
      <c r="H31" s="117"/>
      <c r="I31" s="117"/>
      <c r="J31" s="117"/>
      <c r="K31" s="117"/>
      <c r="L31" s="117"/>
    </row>
    <row r="32" spans="1:12" s="116" customFormat="1" ht="18" customHeight="1" hidden="1">
      <c r="A32" s="655"/>
      <c r="B32" s="655"/>
      <c r="C32" s="656"/>
      <c r="E32" s="117"/>
      <c r="F32" s="117"/>
      <c r="G32" s="117"/>
      <c r="H32" s="117"/>
      <c r="I32" s="117"/>
      <c r="J32" s="117"/>
      <c r="K32" s="117"/>
      <c r="L32" s="117"/>
    </row>
    <row r="33" ht="44.25" customHeight="1" hidden="1"/>
    <row r="34" ht="15" hidden="1"/>
    <row r="35" ht="18" customHeight="1" hidden="1"/>
    <row r="36" ht="33.75" customHeight="1" hidden="1"/>
  </sheetData>
  <sheetProtection/>
  <mergeCells count="1">
    <mergeCell ref="D2:F2"/>
  </mergeCells>
  <printOptions horizontalCentered="1"/>
  <pageMargins left="0.19652777777777777" right="0.19652777777777777" top="1.0090277777777779" bottom="0.7083333333333334" header="0.47222222222222227" footer="0.5118055555555556"/>
  <pageSetup horizontalDpi="300" verticalDpi="300" orientation="portrait" paperSize="9" scale="90" r:id="rId1"/>
  <headerFooter alignWithMargins="0">
    <oddHeader>&amp;C&amp;"Times New Roman CE,Pogrubiona"&amp;14   BUDŻET GMINY DYWITY NA 2007 ROK&amp;R&amp;"Times New Roman,Normalny"Zał Nr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zoomScaleSheetLayoutView="50" zoomScalePageLayoutView="0" workbookViewId="0" topLeftCell="A1">
      <selection activeCell="A1" sqref="A1:K1"/>
    </sheetView>
  </sheetViews>
  <sheetFormatPr defaultColWidth="9.796875" defaultRowHeight="15" zeroHeight="1" outlineLevelRow="1"/>
  <cols>
    <col min="1" max="1" width="2.3984375" style="0" customWidth="1"/>
    <col min="2" max="2" width="4.59765625" style="0" customWidth="1"/>
    <col min="3" max="3" width="5" style="0" customWidth="1"/>
    <col min="4" max="4" width="30.59765625" style="0" customWidth="1"/>
    <col min="5" max="5" width="9.796875" style="817" customWidth="1"/>
    <col min="6" max="11" width="9.796875" style="0" customWidth="1"/>
    <col min="12" max="16384" width="0" style="0" hidden="1" customWidth="1"/>
  </cols>
  <sheetData>
    <row r="1" spans="1:11" ht="18">
      <c r="A1" s="1043" t="s">
        <v>474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</row>
    <row r="2" spans="1:11" ht="18">
      <c r="A2" s="818"/>
      <c r="B2" s="818"/>
      <c r="C2" s="818"/>
      <c r="D2" s="818"/>
      <c r="E2" s="819"/>
      <c r="F2" s="818"/>
      <c r="G2" s="818"/>
      <c r="H2" s="818"/>
      <c r="I2" s="818"/>
      <c r="J2" s="818"/>
      <c r="K2" s="820" t="s">
        <v>475</v>
      </c>
    </row>
    <row r="3" spans="1:11" ht="15">
      <c r="A3" s="1044" t="s">
        <v>476</v>
      </c>
      <c r="B3" s="1044" t="s">
        <v>477</v>
      </c>
      <c r="C3" s="1044" t="s">
        <v>390</v>
      </c>
      <c r="D3" s="1042" t="s">
        <v>478</v>
      </c>
      <c r="E3" s="1045" t="s">
        <v>479</v>
      </c>
      <c r="F3" s="1042" t="s">
        <v>480</v>
      </c>
      <c r="G3" s="1042"/>
      <c r="H3" s="1042"/>
      <c r="I3" s="1042"/>
      <c r="J3" s="1042"/>
      <c r="K3" s="1042" t="s">
        <v>481</v>
      </c>
    </row>
    <row r="4" spans="1:11" ht="15">
      <c r="A4" s="1044"/>
      <c r="B4" s="1044"/>
      <c r="C4" s="1044"/>
      <c r="D4" s="1042"/>
      <c r="E4" s="1045"/>
      <c r="F4" s="1042" t="s">
        <v>482</v>
      </c>
      <c r="G4" s="1042" t="s">
        <v>443</v>
      </c>
      <c r="H4" s="1042"/>
      <c r="I4" s="1042"/>
      <c r="J4" s="1042"/>
      <c r="K4" s="1042"/>
    </row>
    <row r="5" spans="1:11" ht="15" customHeight="1">
      <c r="A5" s="1044"/>
      <c r="B5" s="1044"/>
      <c r="C5" s="1044"/>
      <c r="D5" s="1042"/>
      <c r="E5" s="1045"/>
      <c r="F5" s="1042"/>
      <c r="G5" s="1042" t="s">
        <v>483</v>
      </c>
      <c r="H5" s="1042" t="s">
        <v>484</v>
      </c>
      <c r="I5" s="1042" t="s">
        <v>485</v>
      </c>
      <c r="J5" s="1042" t="s">
        <v>486</v>
      </c>
      <c r="K5" s="1042"/>
    </row>
    <row r="6" spans="1:11" ht="15">
      <c r="A6" s="1044"/>
      <c r="B6" s="1044"/>
      <c r="C6" s="1044"/>
      <c r="D6" s="1042"/>
      <c r="E6" s="1045"/>
      <c r="F6" s="1042"/>
      <c r="G6" s="1042"/>
      <c r="H6" s="1042"/>
      <c r="I6" s="1042"/>
      <c r="J6" s="1042"/>
      <c r="K6" s="1042"/>
    </row>
    <row r="7" spans="1:11" ht="33" customHeight="1">
      <c r="A7" s="1044"/>
      <c r="B7" s="1044"/>
      <c r="C7" s="1044"/>
      <c r="D7" s="1042"/>
      <c r="E7" s="1045"/>
      <c r="F7" s="1042"/>
      <c r="G7" s="1042"/>
      <c r="H7" s="1042"/>
      <c r="I7" s="1042"/>
      <c r="J7" s="1042"/>
      <c r="K7" s="1042"/>
    </row>
    <row r="8" spans="1:11" ht="15">
      <c r="A8" s="821">
        <v>1</v>
      </c>
      <c r="B8" s="822">
        <v>2</v>
      </c>
      <c r="C8" s="822">
        <v>3</v>
      </c>
      <c r="D8" s="822">
        <v>5</v>
      </c>
      <c r="E8" s="823">
        <v>6</v>
      </c>
      <c r="F8" s="822">
        <v>7</v>
      </c>
      <c r="G8" s="822">
        <v>8</v>
      </c>
      <c r="H8" s="822">
        <v>9</v>
      </c>
      <c r="I8" s="822">
        <v>10</v>
      </c>
      <c r="J8" s="822">
        <v>11</v>
      </c>
      <c r="K8" s="822">
        <v>12</v>
      </c>
    </row>
    <row r="9" spans="1:11" s="390" customFormat="1" ht="39.75" customHeight="1">
      <c r="A9" s="824" t="s">
        <v>487</v>
      </c>
      <c r="B9" s="825" t="s">
        <v>380</v>
      </c>
      <c r="C9" s="825"/>
      <c r="D9" s="825" t="s">
        <v>738</v>
      </c>
      <c r="E9" s="826">
        <f aca="true" t="shared" si="0" ref="E9:E26">F9</f>
        <v>1908800</v>
      </c>
      <c r="F9" s="826">
        <f>F10</f>
        <v>1908800</v>
      </c>
      <c r="G9" s="826">
        <f>G10</f>
        <v>24800</v>
      </c>
      <c r="H9" s="826">
        <f>H10</f>
        <v>1130550</v>
      </c>
      <c r="I9" s="827">
        <f>I10</f>
        <v>280000</v>
      </c>
      <c r="J9" s="828">
        <f>J10</f>
        <v>473450</v>
      </c>
      <c r="K9" s="241" t="s">
        <v>488</v>
      </c>
    </row>
    <row r="10" spans="1:11" ht="21.75" customHeight="1">
      <c r="A10" s="829" t="s">
        <v>489</v>
      </c>
      <c r="B10" s="241"/>
      <c r="C10" s="830" t="s">
        <v>381</v>
      </c>
      <c r="D10" s="831" t="s">
        <v>490</v>
      </c>
      <c r="E10" s="65">
        <f t="shared" si="0"/>
        <v>1908800</v>
      </c>
      <c r="F10" s="65">
        <f>F11+F21</f>
        <v>1908800</v>
      </c>
      <c r="G10" s="65">
        <f>G11+G21</f>
        <v>24800</v>
      </c>
      <c r="H10" s="65">
        <f>H11+H21</f>
        <v>1130550</v>
      </c>
      <c r="I10" s="66">
        <f>I11+I21</f>
        <v>280000</v>
      </c>
      <c r="J10" s="65">
        <f>J11+J21</f>
        <v>473450</v>
      </c>
      <c r="K10" s="241" t="s">
        <v>488</v>
      </c>
    </row>
    <row r="11" spans="1:11" ht="32.25" customHeight="1">
      <c r="A11" s="829" t="s">
        <v>491</v>
      </c>
      <c r="B11" s="241"/>
      <c r="C11" s="241"/>
      <c r="D11" s="832" t="s">
        <v>112</v>
      </c>
      <c r="E11" s="242">
        <f t="shared" si="0"/>
        <v>1605000</v>
      </c>
      <c r="F11" s="242">
        <f>SUM(F12:F20)</f>
        <v>1605000</v>
      </c>
      <c r="G11" s="242">
        <f>SUM(G12:G20)</f>
        <v>0</v>
      </c>
      <c r="H11" s="242">
        <f>SUM(H12:H20)</f>
        <v>931550</v>
      </c>
      <c r="I11" s="64">
        <f>SUM(I12:I20)</f>
        <v>200000</v>
      </c>
      <c r="J11" s="242">
        <f>SUM(J12:J20)</f>
        <v>473450</v>
      </c>
      <c r="K11" s="241" t="s">
        <v>488</v>
      </c>
    </row>
    <row r="12" spans="1:11" ht="25.5">
      <c r="A12" s="829"/>
      <c r="B12" s="833"/>
      <c r="C12" s="833"/>
      <c r="D12" s="834" t="s">
        <v>114</v>
      </c>
      <c r="E12" s="242">
        <f t="shared" si="0"/>
        <v>485000</v>
      </c>
      <c r="F12" s="242">
        <f>MAJĄTKOWE!E7</f>
        <v>485000</v>
      </c>
      <c r="G12" s="242"/>
      <c r="H12" s="242">
        <v>285000</v>
      </c>
      <c r="I12" s="64">
        <v>200000</v>
      </c>
      <c r="J12" s="242"/>
      <c r="K12" s="241" t="s">
        <v>488</v>
      </c>
    </row>
    <row r="13" spans="1:11" ht="20.25" customHeight="1">
      <c r="A13" s="829"/>
      <c r="B13" s="833"/>
      <c r="C13" s="833"/>
      <c r="D13" s="63" t="s">
        <v>492</v>
      </c>
      <c r="E13" s="242">
        <f t="shared" si="0"/>
        <v>100000</v>
      </c>
      <c r="F13" s="242">
        <f>MAJĄTKOWE!E9</f>
        <v>100000</v>
      </c>
      <c r="G13" s="242">
        <f aca="true" t="shared" si="1" ref="G13:G18">F13-H13</f>
        <v>0</v>
      </c>
      <c r="H13" s="242">
        <v>100000</v>
      </c>
      <c r="I13" s="64"/>
      <c r="J13" s="242"/>
      <c r="K13" s="241" t="s">
        <v>488</v>
      </c>
    </row>
    <row r="14" spans="1:11" ht="17.25" customHeight="1">
      <c r="A14" s="829"/>
      <c r="B14" s="833"/>
      <c r="C14" s="833"/>
      <c r="D14" s="834" t="s">
        <v>493</v>
      </c>
      <c r="E14" s="242">
        <f t="shared" si="0"/>
        <v>45000</v>
      </c>
      <c r="F14" s="242">
        <f>MAJĄTKOWE!E10</f>
        <v>45000</v>
      </c>
      <c r="G14" s="242">
        <f t="shared" si="1"/>
        <v>0</v>
      </c>
      <c r="H14" s="242">
        <v>45000</v>
      </c>
      <c r="I14" s="64"/>
      <c r="J14" s="242"/>
      <c r="K14" s="241" t="s">
        <v>488</v>
      </c>
    </row>
    <row r="15" spans="1:11" ht="25.5">
      <c r="A15" s="829"/>
      <c r="B15" s="833"/>
      <c r="C15" s="833"/>
      <c r="D15" s="834" t="s">
        <v>494</v>
      </c>
      <c r="E15" s="242">
        <f t="shared" si="0"/>
        <v>35000</v>
      </c>
      <c r="F15" s="242">
        <f>MAJĄTKOWE!E8</f>
        <v>35000</v>
      </c>
      <c r="G15" s="242">
        <f t="shared" si="1"/>
        <v>0</v>
      </c>
      <c r="H15" s="242">
        <v>35000</v>
      </c>
      <c r="I15" s="64"/>
      <c r="J15" s="242"/>
      <c r="K15" s="241" t="s">
        <v>488</v>
      </c>
    </row>
    <row r="16" spans="1:11" ht="28.5" customHeight="1">
      <c r="A16" s="829"/>
      <c r="B16" s="833"/>
      <c r="C16" s="833"/>
      <c r="D16" s="834" t="s">
        <v>495</v>
      </c>
      <c r="E16" s="242">
        <f t="shared" si="0"/>
        <v>100000</v>
      </c>
      <c r="F16" s="242">
        <f>MAJĄTKOWE!E14</f>
        <v>100000</v>
      </c>
      <c r="G16" s="242">
        <f t="shared" si="1"/>
        <v>0</v>
      </c>
      <c r="H16" s="242">
        <v>100000</v>
      </c>
      <c r="I16" s="64"/>
      <c r="J16" s="242"/>
      <c r="K16" s="241" t="s">
        <v>488</v>
      </c>
    </row>
    <row r="17" spans="1:11" ht="18.75" customHeight="1">
      <c r="A17" s="829"/>
      <c r="B17" s="833"/>
      <c r="C17" s="833"/>
      <c r="D17" s="834" t="s">
        <v>496</v>
      </c>
      <c r="E17" s="242">
        <f t="shared" si="0"/>
        <v>10000</v>
      </c>
      <c r="F17" s="242">
        <f>MAJĄTKOWE!E13</f>
        <v>10000</v>
      </c>
      <c r="G17" s="242">
        <f t="shared" si="1"/>
        <v>0</v>
      </c>
      <c r="H17" s="242">
        <v>10000</v>
      </c>
      <c r="I17" s="64"/>
      <c r="J17" s="242"/>
      <c r="K17" s="241" t="s">
        <v>488</v>
      </c>
    </row>
    <row r="18" spans="1:11" ht="25.5" customHeight="1">
      <c r="A18" s="829"/>
      <c r="B18" s="833"/>
      <c r="C18" s="833"/>
      <c r="D18" s="834" t="s">
        <v>497</v>
      </c>
      <c r="E18" s="242">
        <f t="shared" si="0"/>
        <v>90000</v>
      </c>
      <c r="F18" s="242">
        <f>MAJĄTKOWE!E15</f>
        <v>90000</v>
      </c>
      <c r="G18" s="242">
        <f t="shared" si="1"/>
        <v>0</v>
      </c>
      <c r="H18" s="242">
        <v>90000</v>
      </c>
      <c r="I18" s="64"/>
      <c r="J18" s="242"/>
      <c r="K18" s="241" t="s">
        <v>488</v>
      </c>
    </row>
    <row r="19" spans="1:11" ht="27" customHeight="1">
      <c r="A19" s="829"/>
      <c r="B19" s="833"/>
      <c r="C19" s="833"/>
      <c r="D19" s="834" t="s">
        <v>498</v>
      </c>
      <c r="E19" s="242">
        <f t="shared" si="0"/>
        <v>350000</v>
      </c>
      <c r="F19" s="242">
        <f>MAJĄTKOWE!E16+MAJĄTKOWE!E17</f>
        <v>350000</v>
      </c>
      <c r="G19" s="242">
        <f>F19-H19-J19</f>
        <v>0</v>
      </c>
      <c r="H19" s="242">
        <v>104700</v>
      </c>
      <c r="I19" s="64"/>
      <c r="J19" s="242">
        <f>MAJĄTKOWE!E17</f>
        <v>245300</v>
      </c>
      <c r="K19" s="241" t="s">
        <v>488</v>
      </c>
    </row>
    <row r="20" spans="1:11" ht="20.25" customHeight="1">
      <c r="A20" s="829"/>
      <c r="B20" s="833"/>
      <c r="C20" s="833"/>
      <c r="D20" s="834" t="s">
        <v>499</v>
      </c>
      <c r="E20" s="242">
        <f t="shared" si="0"/>
        <v>390000</v>
      </c>
      <c r="F20" s="242">
        <f>MAJĄTKOWE!E11+MAJĄTKOWE!E12</f>
        <v>390000</v>
      </c>
      <c r="G20" s="242">
        <f>F20-J20-H20</f>
        <v>0</v>
      </c>
      <c r="H20" s="242">
        <v>161850</v>
      </c>
      <c r="I20" s="64"/>
      <c r="J20" s="242">
        <f>MAJĄTKOWE!E12</f>
        <v>228150</v>
      </c>
      <c r="K20" s="241" t="s">
        <v>488</v>
      </c>
    </row>
    <row r="21" spans="1:11" ht="30" customHeight="1">
      <c r="A21" s="829"/>
      <c r="B21" s="833"/>
      <c r="C21" s="833"/>
      <c r="D21" s="835" t="s">
        <v>500</v>
      </c>
      <c r="E21" s="242">
        <f t="shared" si="0"/>
        <v>303800</v>
      </c>
      <c r="F21" s="242">
        <f>SUM(F22:F27)</f>
        <v>303800</v>
      </c>
      <c r="G21" s="242">
        <f>SUM(G22:G27)</f>
        <v>24800</v>
      </c>
      <c r="H21" s="242">
        <f>SUM(H22:H26)</f>
        <v>199000</v>
      </c>
      <c r="I21" s="64">
        <f>I22</f>
        <v>80000</v>
      </c>
      <c r="J21" s="242"/>
      <c r="K21" s="241" t="s">
        <v>488</v>
      </c>
    </row>
    <row r="22" spans="1:11" ht="27.75" customHeight="1">
      <c r="A22" s="829"/>
      <c r="B22" s="833"/>
      <c r="C22" s="833"/>
      <c r="D22" s="202" t="s">
        <v>127</v>
      </c>
      <c r="E22" s="242">
        <f t="shared" si="0"/>
        <v>174000</v>
      </c>
      <c r="F22" s="242">
        <f>MAJĄTKOWE!E21</f>
        <v>174000</v>
      </c>
      <c r="G22" s="242">
        <f>F22-H22-I22</f>
        <v>0</v>
      </c>
      <c r="H22" s="242">
        <v>94000</v>
      </c>
      <c r="I22" s="64">
        <v>80000</v>
      </c>
      <c r="J22" s="242"/>
      <c r="K22" s="241" t="s">
        <v>488</v>
      </c>
    </row>
    <row r="23" spans="1:11" ht="25.5">
      <c r="A23" s="829"/>
      <c r="B23" s="833"/>
      <c r="C23" s="833"/>
      <c r="D23" s="202" t="s">
        <v>501</v>
      </c>
      <c r="E23" s="242">
        <f t="shared" si="0"/>
        <v>25000</v>
      </c>
      <c r="F23" s="242">
        <f>MAJĄTKOWE!E22</f>
        <v>25000</v>
      </c>
      <c r="G23" s="242">
        <f>F23-H23</f>
        <v>0</v>
      </c>
      <c r="H23" s="242">
        <v>25000</v>
      </c>
      <c r="I23" s="64"/>
      <c r="J23" s="242"/>
      <c r="K23" s="241" t="s">
        <v>488</v>
      </c>
    </row>
    <row r="24" spans="1:11" ht="39.75" customHeight="1">
      <c r="A24" s="829"/>
      <c r="B24" s="833"/>
      <c r="C24" s="833"/>
      <c r="D24" s="300" t="s">
        <v>129</v>
      </c>
      <c r="E24" s="242">
        <f t="shared" si="0"/>
        <v>30000</v>
      </c>
      <c r="F24" s="242">
        <f>MAJĄTKOWE!E23</f>
        <v>30000</v>
      </c>
      <c r="G24" s="242">
        <f>F24-H24</f>
        <v>0</v>
      </c>
      <c r="H24" s="242">
        <v>30000</v>
      </c>
      <c r="I24" s="64"/>
      <c r="J24" s="242"/>
      <c r="K24" s="241" t="s">
        <v>488</v>
      </c>
    </row>
    <row r="25" spans="1:11" ht="21" customHeight="1">
      <c r="A25" s="829"/>
      <c r="B25" s="833"/>
      <c r="C25" s="833"/>
      <c r="D25" s="146" t="s">
        <v>131</v>
      </c>
      <c r="E25" s="242">
        <f t="shared" si="0"/>
        <v>30000</v>
      </c>
      <c r="F25" s="242">
        <f>MAJĄTKOWE!E20</f>
        <v>30000</v>
      </c>
      <c r="G25" s="242">
        <f>F25-H25</f>
        <v>5000</v>
      </c>
      <c r="H25" s="242">
        <v>25000</v>
      </c>
      <c r="I25" s="64"/>
      <c r="J25" s="242"/>
      <c r="K25" s="241" t="s">
        <v>488</v>
      </c>
    </row>
    <row r="26" spans="1:11" s="350" customFormat="1" ht="20.25" customHeight="1">
      <c r="A26" s="829"/>
      <c r="B26" s="833"/>
      <c r="C26" s="833"/>
      <c r="D26" s="146" t="s">
        <v>132</v>
      </c>
      <c r="E26" s="242">
        <f t="shared" si="0"/>
        <v>30000</v>
      </c>
      <c r="F26" s="242">
        <f>MAJĄTKOWE!E24</f>
        <v>30000</v>
      </c>
      <c r="G26" s="242">
        <f>F26-H26</f>
        <v>5000</v>
      </c>
      <c r="H26" s="242">
        <v>25000</v>
      </c>
      <c r="I26" s="64"/>
      <c r="J26" s="242"/>
      <c r="K26" s="241" t="s">
        <v>488</v>
      </c>
    </row>
    <row r="27" spans="1:11" s="350" customFormat="1" ht="20.25" customHeight="1">
      <c r="A27" s="829"/>
      <c r="B27" s="833"/>
      <c r="C27" s="833"/>
      <c r="D27" s="146" t="str">
        <f>MAJĄTKOWE!D25</f>
        <v>Kanalizacja deszczowa Różnowo-osiedle</v>
      </c>
      <c r="E27" s="242">
        <v>14800</v>
      </c>
      <c r="F27" s="242">
        <f>MAJĄTKOWE!E25</f>
        <v>14800</v>
      </c>
      <c r="G27" s="242">
        <v>14800</v>
      </c>
      <c r="H27" s="242"/>
      <c r="I27" s="64"/>
      <c r="J27" s="242"/>
      <c r="K27" s="241" t="str">
        <f>K28</f>
        <v>UG DYWITY</v>
      </c>
    </row>
    <row r="28" spans="1:11" ht="45" customHeight="1">
      <c r="A28" s="836"/>
      <c r="B28" s="241">
        <v>400</v>
      </c>
      <c r="C28" s="241"/>
      <c r="D28" s="837" t="s">
        <v>502</v>
      </c>
      <c r="E28" s="826">
        <f aca="true" t="shared" si="2" ref="E28:E33">F28</f>
        <v>40000</v>
      </c>
      <c r="F28" s="826">
        <f aca="true" t="shared" si="3" ref="F28:H29">F29</f>
        <v>40000</v>
      </c>
      <c r="G28" s="826">
        <f t="shared" si="3"/>
        <v>0</v>
      </c>
      <c r="H28" s="826">
        <f t="shared" si="3"/>
        <v>40000</v>
      </c>
      <c r="I28" s="66"/>
      <c r="J28" s="65"/>
      <c r="K28" s="241" t="s">
        <v>488</v>
      </c>
    </row>
    <row r="29" spans="1:11" ht="21.75" customHeight="1">
      <c r="A29" s="829"/>
      <c r="B29" s="241"/>
      <c r="C29" s="241">
        <v>40002</v>
      </c>
      <c r="D29" s="838" t="s">
        <v>503</v>
      </c>
      <c r="E29" s="242">
        <f t="shared" si="2"/>
        <v>40000</v>
      </c>
      <c r="F29" s="242">
        <f t="shared" si="3"/>
        <v>40000</v>
      </c>
      <c r="G29" s="242">
        <f t="shared" si="3"/>
        <v>0</v>
      </c>
      <c r="H29" s="242">
        <f t="shared" si="3"/>
        <v>40000</v>
      </c>
      <c r="I29" s="64"/>
      <c r="J29" s="242"/>
      <c r="K29" s="241" t="s">
        <v>488</v>
      </c>
    </row>
    <row r="30" spans="1:11" s="350" customFormat="1" ht="24" customHeight="1">
      <c r="A30" s="829"/>
      <c r="B30" s="241"/>
      <c r="C30" s="241"/>
      <c r="D30" s="619" t="s">
        <v>405</v>
      </c>
      <c r="E30" s="242">
        <f t="shared" si="2"/>
        <v>40000</v>
      </c>
      <c r="F30" s="242">
        <f>MAJĄTKOWE!E29</f>
        <v>40000</v>
      </c>
      <c r="G30" s="242">
        <f>F30-H30</f>
        <v>0</v>
      </c>
      <c r="H30" s="242">
        <v>40000</v>
      </c>
      <c r="I30" s="64"/>
      <c r="J30" s="242"/>
      <c r="K30" s="241" t="s">
        <v>488</v>
      </c>
    </row>
    <row r="31" spans="1:11" ht="36" customHeight="1">
      <c r="A31" s="829"/>
      <c r="B31" s="241">
        <v>600</v>
      </c>
      <c r="C31" s="241"/>
      <c r="D31" s="839" t="s">
        <v>406</v>
      </c>
      <c r="E31" s="826">
        <f t="shared" si="2"/>
        <v>2608000</v>
      </c>
      <c r="F31" s="826">
        <f>F32+F34</f>
        <v>2608000</v>
      </c>
      <c r="G31" s="826">
        <f>G32+G34</f>
        <v>318000</v>
      </c>
      <c r="H31" s="826">
        <f>H32+H34</f>
        <v>2157000</v>
      </c>
      <c r="I31" s="827">
        <f>I32+I34</f>
        <v>133000</v>
      </c>
      <c r="J31" s="826">
        <f>J32</f>
        <v>0</v>
      </c>
      <c r="K31" s="241" t="s">
        <v>488</v>
      </c>
    </row>
    <row r="32" spans="1:11" ht="24" customHeight="1">
      <c r="A32" s="829"/>
      <c r="B32" s="241"/>
      <c r="C32" s="241">
        <v>60014</v>
      </c>
      <c r="D32" s="838" t="s">
        <v>504</v>
      </c>
      <c r="E32" s="826">
        <f t="shared" si="2"/>
        <v>106000</v>
      </c>
      <c r="F32" s="826">
        <f>F33</f>
        <v>106000</v>
      </c>
      <c r="G32" s="826">
        <f>G33</f>
        <v>0</v>
      </c>
      <c r="H32" s="826">
        <f>H33</f>
        <v>53000</v>
      </c>
      <c r="I32" s="827">
        <f>I33</f>
        <v>53000</v>
      </c>
      <c r="J32" s="826">
        <f>J33</f>
        <v>0</v>
      </c>
      <c r="K32" s="241" t="s">
        <v>488</v>
      </c>
    </row>
    <row r="33" spans="1:11" ht="24" customHeight="1">
      <c r="A33" s="829"/>
      <c r="B33" s="241"/>
      <c r="C33" s="241"/>
      <c r="D33" s="146" t="e">
        <f>MAJĄTKOWE!#REF!</f>
        <v>#REF!</v>
      </c>
      <c r="E33" s="242">
        <f t="shared" si="2"/>
        <v>106000</v>
      </c>
      <c r="F33" s="242">
        <f>MAJĄTKOWE!E32</f>
        <v>106000</v>
      </c>
      <c r="G33" s="242">
        <f>F33-H33-I33-J33</f>
        <v>0</v>
      </c>
      <c r="H33" s="242">
        <v>53000</v>
      </c>
      <c r="I33" s="64">
        <v>53000</v>
      </c>
      <c r="J33" s="242"/>
      <c r="K33" s="241" t="s">
        <v>488</v>
      </c>
    </row>
    <row r="34" spans="1:11" ht="24" customHeight="1">
      <c r="A34" s="829"/>
      <c r="B34" s="241"/>
      <c r="C34" s="241">
        <v>6016</v>
      </c>
      <c r="D34" s="149" t="s">
        <v>505</v>
      </c>
      <c r="E34" s="826">
        <f>SUM(E35:E46)</f>
        <v>2502000</v>
      </c>
      <c r="F34" s="826">
        <f>SUM(F35:F46)</f>
        <v>2502000</v>
      </c>
      <c r="G34" s="826">
        <f>SUM(G35:G46)</f>
        <v>318000</v>
      </c>
      <c r="H34" s="826">
        <f>SUM(H35:H46)</f>
        <v>2104000</v>
      </c>
      <c r="I34" s="827">
        <f>SUM(I35:I46)</f>
        <v>80000</v>
      </c>
      <c r="J34" s="826"/>
      <c r="K34" s="241" t="s">
        <v>488</v>
      </c>
    </row>
    <row r="35" spans="1:11" ht="18" customHeight="1">
      <c r="A35" s="829"/>
      <c r="B35" s="241"/>
      <c r="C35" s="241"/>
      <c r="D35" s="146" t="str">
        <f>MAJĄTKOWE!D41</f>
        <v>Projekty drogowe</v>
      </c>
      <c r="E35" s="242">
        <f>F35</f>
        <v>10000</v>
      </c>
      <c r="F35" s="242">
        <f>MAJĄTKOWE!E41</f>
        <v>10000</v>
      </c>
      <c r="G35" s="242">
        <f>F35</f>
        <v>10000</v>
      </c>
      <c r="H35" s="242">
        <v>0</v>
      </c>
      <c r="I35" s="64"/>
      <c r="J35" s="242"/>
      <c r="K35" s="241" t="s">
        <v>488</v>
      </c>
    </row>
    <row r="36" spans="1:11" ht="24" customHeight="1">
      <c r="A36" s="829"/>
      <c r="B36" s="241"/>
      <c r="C36" s="241"/>
      <c r="D36" s="146" t="str">
        <f>MAJĄTKOWE!D42</f>
        <v>Odwodnienie ulicy Baczyńskiego w Kieżlinach</v>
      </c>
      <c r="E36" s="242">
        <f>F36</f>
        <v>60000</v>
      </c>
      <c r="F36" s="242">
        <f>MAJĄTKOWE!E42</f>
        <v>60000</v>
      </c>
      <c r="G36" s="242">
        <f>F36-H36</f>
        <v>0</v>
      </c>
      <c r="H36" s="242">
        <v>60000</v>
      </c>
      <c r="I36" s="64"/>
      <c r="J36" s="242"/>
      <c r="K36" s="241" t="s">
        <v>488</v>
      </c>
    </row>
    <row r="37" spans="1:11" ht="24" customHeight="1">
      <c r="A37" s="829"/>
      <c r="B37" s="241"/>
      <c r="C37" s="241"/>
      <c r="D37" s="619" t="s">
        <v>412</v>
      </c>
      <c r="E37" s="242">
        <f>F37</f>
        <v>150000</v>
      </c>
      <c r="F37" s="242">
        <f>MAJĄTKOWE!E43</f>
        <v>150000</v>
      </c>
      <c r="G37" s="242">
        <f>F37-H37</f>
        <v>0</v>
      </c>
      <c r="H37" s="242">
        <v>150000</v>
      </c>
      <c r="I37" s="64"/>
      <c r="J37" s="242"/>
      <c r="K37" s="241" t="s">
        <v>488</v>
      </c>
    </row>
    <row r="38" spans="1:11" ht="24" customHeight="1">
      <c r="A38" s="829"/>
      <c r="B38" s="241"/>
      <c r="C38" s="241"/>
      <c r="D38" s="146" t="s">
        <v>413</v>
      </c>
      <c r="E38" s="242">
        <f>F38</f>
        <v>25000</v>
      </c>
      <c r="F38" s="242">
        <f>MAJĄTKOWE!E44</f>
        <v>25000</v>
      </c>
      <c r="G38" s="242">
        <f>F38-H38</f>
        <v>0</v>
      </c>
      <c r="H38" s="242">
        <v>25000</v>
      </c>
      <c r="I38" s="64"/>
      <c r="J38" s="242"/>
      <c r="K38" s="241" t="s">
        <v>488</v>
      </c>
    </row>
    <row r="39" spans="1:11" ht="18" customHeight="1">
      <c r="A39" s="829"/>
      <c r="B39" s="241"/>
      <c r="C39" s="241"/>
      <c r="D39" s="619" t="s">
        <v>414</v>
      </c>
      <c r="E39" s="242">
        <v>1290000</v>
      </c>
      <c r="F39" s="242">
        <f>MAJĄTKOWE!E45</f>
        <v>1290000</v>
      </c>
      <c r="G39" s="242">
        <f>F39-H39</f>
        <v>290000</v>
      </c>
      <c r="H39" s="242">
        <v>1000000</v>
      </c>
      <c r="I39" s="64"/>
      <c r="J39" s="242"/>
      <c r="K39" s="241" t="s">
        <v>488</v>
      </c>
    </row>
    <row r="40" spans="1:11" ht="17.25" customHeight="1">
      <c r="A40" s="829"/>
      <c r="B40" s="241"/>
      <c r="C40" s="241"/>
      <c r="D40" s="146" t="s">
        <v>415</v>
      </c>
      <c r="E40" s="242">
        <f aca="true" t="shared" si="4" ref="E40:E49">F40</f>
        <v>127000</v>
      </c>
      <c r="F40" s="242">
        <f>MAJĄTKOWE!E46</f>
        <v>127000</v>
      </c>
      <c r="G40" s="242">
        <f>F40-H40</f>
        <v>0</v>
      </c>
      <c r="H40" s="242">
        <v>127000</v>
      </c>
      <c r="I40" s="64"/>
      <c r="J40" s="242"/>
      <c r="K40" s="241" t="s">
        <v>488</v>
      </c>
    </row>
    <row r="41" spans="1:11" ht="24.75" customHeight="1">
      <c r="A41" s="829"/>
      <c r="B41" s="241"/>
      <c r="C41" s="241"/>
      <c r="D41" s="146" t="str">
        <f>MAJĄTKOWE!D47</f>
        <v>Modernizacja wyjazdu z oś nad j. Dywidzkim na drogę krajową</v>
      </c>
      <c r="E41" s="242">
        <f t="shared" si="4"/>
        <v>50000</v>
      </c>
      <c r="F41" s="242">
        <f>MAJĄTKOWE!E47</f>
        <v>50000</v>
      </c>
      <c r="G41" s="242"/>
      <c r="H41" s="242">
        <v>50000</v>
      </c>
      <c r="I41" s="64"/>
      <c r="J41" s="242"/>
      <c r="K41" s="241" t="str">
        <f>K42</f>
        <v>UG DYWITY</v>
      </c>
    </row>
    <row r="42" spans="1:11" ht="17.25" customHeight="1">
      <c r="A42" s="829"/>
      <c r="B42" s="241"/>
      <c r="C42" s="241"/>
      <c r="D42" s="619" t="s">
        <v>417</v>
      </c>
      <c r="E42" s="242">
        <f t="shared" si="4"/>
        <v>350000</v>
      </c>
      <c r="F42" s="242">
        <f>MAJĄTKOWE!E48</f>
        <v>350000</v>
      </c>
      <c r="G42" s="242">
        <f>F42-H42</f>
        <v>0</v>
      </c>
      <c r="H42" s="242">
        <v>350000</v>
      </c>
      <c r="I42" s="64"/>
      <c r="J42" s="242"/>
      <c r="K42" s="241" t="s">
        <v>488</v>
      </c>
    </row>
    <row r="43" spans="1:11" ht="22.5" customHeight="1">
      <c r="A43" s="829"/>
      <c r="B43" s="241"/>
      <c r="C43" s="241"/>
      <c r="D43" s="619" t="s">
        <v>418</v>
      </c>
      <c r="E43" s="242">
        <f t="shared" si="4"/>
        <v>50000</v>
      </c>
      <c r="F43" s="242">
        <f>MAJĄTKOWE!E49</f>
        <v>50000</v>
      </c>
      <c r="G43" s="242">
        <f>F43-H43</f>
        <v>0</v>
      </c>
      <c r="H43" s="242">
        <v>50000</v>
      </c>
      <c r="I43" s="64"/>
      <c r="J43" s="242"/>
      <c r="K43" s="241" t="s">
        <v>488</v>
      </c>
    </row>
    <row r="44" spans="1:11" ht="24" customHeight="1">
      <c r="A44" s="829"/>
      <c r="B44" s="241"/>
      <c r="C44" s="241"/>
      <c r="D44" s="619" t="s">
        <v>419</v>
      </c>
      <c r="E44" s="242">
        <f t="shared" si="4"/>
        <v>40000</v>
      </c>
      <c r="F44" s="242">
        <f>MAJĄTKOWE!E50</f>
        <v>40000</v>
      </c>
      <c r="G44" s="242">
        <f>F44-H44</f>
        <v>0</v>
      </c>
      <c r="H44" s="242">
        <v>40000</v>
      </c>
      <c r="I44" s="64"/>
      <c r="J44" s="242"/>
      <c r="K44" s="241" t="s">
        <v>488</v>
      </c>
    </row>
    <row r="45" spans="1:11" ht="30" customHeight="1">
      <c r="A45" s="829"/>
      <c r="B45" s="241"/>
      <c r="C45" s="241"/>
      <c r="D45" s="619" t="str">
        <f>MAJĄTKOWE!D51</f>
        <v>Wykonanie utwardzenia nawierzchni wyjazdu na drogę krajową i nawierzchni ul.Ługwałdzkiej</v>
      </c>
      <c r="E45" s="242">
        <f t="shared" si="4"/>
        <v>332000</v>
      </c>
      <c r="F45" s="242">
        <f>MAJĄTKOWE!E51</f>
        <v>332000</v>
      </c>
      <c r="G45" s="242">
        <f>F45-I45-J45-H45</f>
        <v>0</v>
      </c>
      <c r="H45" s="242">
        <v>252000</v>
      </c>
      <c r="I45" s="64">
        <v>80000</v>
      </c>
      <c r="J45" s="242"/>
      <c r="K45" s="241" t="str">
        <f>K44</f>
        <v>UG DYWITY</v>
      </c>
    </row>
    <row r="46" spans="1:11" ht="30" customHeight="1">
      <c r="A46" s="829"/>
      <c r="B46" s="241"/>
      <c r="C46" s="241"/>
      <c r="D46" s="619" t="str">
        <f>MAJĄTKOWE!D52</f>
        <v>Utwardzenie nawierzchni drogi Brąswałd- Redykajny</v>
      </c>
      <c r="E46" s="242">
        <f t="shared" si="4"/>
        <v>18000</v>
      </c>
      <c r="F46" s="242">
        <f>MAJĄTKOWE!E52</f>
        <v>18000</v>
      </c>
      <c r="G46" s="242">
        <v>18000</v>
      </c>
      <c r="H46" s="242"/>
      <c r="I46" s="64"/>
      <c r="J46" s="242"/>
      <c r="K46" s="241" t="str">
        <f>K47</f>
        <v>UG DYWITY</v>
      </c>
    </row>
    <row r="47" spans="1:11" ht="24" customHeight="1">
      <c r="A47" s="829"/>
      <c r="B47" s="241">
        <v>700</v>
      </c>
      <c r="C47" s="241"/>
      <c r="D47" s="840" t="s">
        <v>773</v>
      </c>
      <c r="E47" s="826">
        <f t="shared" si="4"/>
        <v>150000</v>
      </c>
      <c r="F47" s="826">
        <f aca="true" t="shared" si="5" ref="F47:H48">F48</f>
        <v>150000</v>
      </c>
      <c r="G47" s="826">
        <f t="shared" si="5"/>
        <v>0</v>
      </c>
      <c r="H47" s="826">
        <f t="shared" si="5"/>
        <v>150000</v>
      </c>
      <c r="I47" s="66"/>
      <c r="J47" s="65"/>
      <c r="K47" s="241" t="s">
        <v>488</v>
      </c>
    </row>
    <row r="48" spans="1:11" ht="24" customHeight="1">
      <c r="A48" s="829"/>
      <c r="B48" s="241"/>
      <c r="C48" s="241">
        <v>70005</v>
      </c>
      <c r="D48" s="149" t="s">
        <v>506</v>
      </c>
      <c r="E48" s="65">
        <f t="shared" si="4"/>
        <v>150000</v>
      </c>
      <c r="F48" s="65">
        <f t="shared" si="5"/>
        <v>150000</v>
      </c>
      <c r="G48" s="65">
        <f t="shared" si="5"/>
        <v>0</v>
      </c>
      <c r="H48" s="65">
        <f t="shared" si="5"/>
        <v>150000</v>
      </c>
      <c r="I48" s="66"/>
      <c r="J48" s="65"/>
      <c r="K48" s="241" t="s">
        <v>488</v>
      </c>
    </row>
    <row r="49" spans="1:11" ht="18.75" customHeight="1">
      <c r="A49" s="829"/>
      <c r="B49" s="241"/>
      <c r="C49" s="241"/>
      <c r="D49" s="146" t="s">
        <v>507</v>
      </c>
      <c r="E49" s="242">
        <f t="shared" si="4"/>
        <v>150000</v>
      </c>
      <c r="F49" s="242">
        <f>MAJĄTKOWE!E55</f>
        <v>150000</v>
      </c>
      <c r="G49" s="242">
        <f>F49-H49</f>
        <v>0</v>
      </c>
      <c r="H49" s="242">
        <v>150000</v>
      </c>
      <c r="I49" s="64"/>
      <c r="J49" s="242"/>
      <c r="K49" s="241" t="s">
        <v>488</v>
      </c>
    </row>
    <row r="50" spans="1:11" ht="24" customHeight="1">
      <c r="A50" s="829"/>
      <c r="B50" s="241">
        <v>750</v>
      </c>
      <c r="C50" s="241"/>
      <c r="D50" s="840" t="s">
        <v>785</v>
      </c>
      <c r="E50" s="826">
        <f aca="true" t="shared" si="6" ref="E50:J50">E51</f>
        <v>385000</v>
      </c>
      <c r="F50" s="826">
        <f t="shared" si="6"/>
        <v>385000</v>
      </c>
      <c r="G50" s="826">
        <f t="shared" si="6"/>
        <v>17400</v>
      </c>
      <c r="H50" s="826">
        <f t="shared" si="6"/>
        <v>155000</v>
      </c>
      <c r="I50" s="827">
        <f t="shared" si="6"/>
        <v>0</v>
      </c>
      <c r="J50" s="826">
        <f t="shared" si="6"/>
        <v>212600</v>
      </c>
      <c r="K50" s="241" t="s">
        <v>488</v>
      </c>
    </row>
    <row r="51" spans="1:11" ht="24" customHeight="1">
      <c r="A51" s="829"/>
      <c r="B51" s="241"/>
      <c r="C51" s="241">
        <v>75023</v>
      </c>
      <c r="D51" s="149" t="s">
        <v>508</v>
      </c>
      <c r="E51" s="242">
        <f>SUM(E52:E55)</f>
        <v>385000</v>
      </c>
      <c r="F51" s="242">
        <f>SUM(F52:F55)</f>
        <v>385000</v>
      </c>
      <c r="G51" s="242">
        <f>SUM(G52:G55)</f>
        <v>17400</v>
      </c>
      <c r="H51" s="242">
        <f>SUM(H52:H55)</f>
        <v>155000</v>
      </c>
      <c r="I51" s="64">
        <f>SUM(I53:I55)</f>
        <v>0</v>
      </c>
      <c r="J51" s="242">
        <f>SUM(J52:J55)</f>
        <v>212600</v>
      </c>
      <c r="K51" s="241" t="s">
        <v>488</v>
      </c>
    </row>
    <row r="52" spans="1:11" ht="41.25" customHeight="1">
      <c r="A52" s="829"/>
      <c r="B52" s="241"/>
      <c r="C52" s="241"/>
      <c r="D52" s="146" t="s">
        <v>509</v>
      </c>
      <c r="E52" s="242">
        <f>F52</f>
        <v>80000</v>
      </c>
      <c r="F52" s="242">
        <f>MAJĄTKOWE!E58+MAJĄTKOWE!E59</f>
        <v>80000</v>
      </c>
      <c r="G52" s="242">
        <f>F52-J52-H52</f>
        <v>8000</v>
      </c>
      <c r="H52" s="242">
        <v>20000</v>
      </c>
      <c r="I52" s="64"/>
      <c r="J52" s="242">
        <f>MAJĄTKOWE!E59</f>
        <v>52000</v>
      </c>
      <c r="K52" s="241" t="s">
        <v>488</v>
      </c>
    </row>
    <row r="53" spans="1:11" ht="27" customHeight="1">
      <c r="A53" s="829"/>
      <c r="B53" s="241"/>
      <c r="C53" s="241"/>
      <c r="D53" s="146" t="s">
        <v>221</v>
      </c>
      <c r="E53" s="242">
        <f>F53</f>
        <v>170000</v>
      </c>
      <c r="F53" s="242">
        <f>MAJĄTKOWE!E60+MAJĄTKOWE!E61</f>
        <v>170000</v>
      </c>
      <c r="G53" s="242">
        <f>F53-H53-J53</f>
        <v>4000</v>
      </c>
      <c r="H53" s="242">
        <v>60000</v>
      </c>
      <c r="I53" s="64"/>
      <c r="J53" s="242">
        <f>MAJĄTKOWE!E61</f>
        <v>106000</v>
      </c>
      <c r="K53" s="241" t="s">
        <v>488</v>
      </c>
    </row>
    <row r="54" spans="1:11" ht="27" customHeight="1">
      <c r="A54" s="829"/>
      <c r="B54" s="241"/>
      <c r="C54" s="241"/>
      <c r="D54" s="146" t="s">
        <v>794</v>
      </c>
      <c r="E54" s="242">
        <f>F54</f>
        <v>100000</v>
      </c>
      <c r="F54" s="242">
        <f>MAJĄTKOWE!E62+MAJĄTKOWE!E63</f>
        <v>100000</v>
      </c>
      <c r="G54" s="242">
        <f>F54-J54-H54</f>
        <v>5400</v>
      </c>
      <c r="H54" s="242">
        <v>40000</v>
      </c>
      <c r="I54" s="64"/>
      <c r="J54" s="242">
        <v>54600</v>
      </c>
      <c r="K54" s="241" t="s">
        <v>488</v>
      </c>
    </row>
    <row r="55" spans="1:11" ht="19.5" customHeight="1">
      <c r="A55" s="829"/>
      <c r="B55" s="241"/>
      <c r="C55" s="241"/>
      <c r="D55" s="619" t="s">
        <v>223</v>
      </c>
      <c r="E55" s="242">
        <f>F55</f>
        <v>35000</v>
      </c>
      <c r="F55" s="242">
        <f>MAJĄTKOWE!E64</f>
        <v>35000</v>
      </c>
      <c r="G55" s="242">
        <f>F55-H55</f>
        <v>0</v>
      </c>
      <c r="H55" s="242">
        <v>35000</v>
      </c>
      <c r="I55" s="64"/>
      <c r="J55" s="242"/>
      <c r="K55" s="241" t="s">
        <v>488</v>
      </c>
    </row>
    <row r="56" spans="1:11" ht="24" customHeight="1">
      <c r="A56" s="829"/>
      <c r="B56" s="241">
        <v>754</v>
      </c>
      <c r="C56" s="241"/>
      <c r="D56" s="840" t="s">
        <v>510</v>
      </c>
      <c r="E56" s="826">
        <f>E57+E59</f>
        <v>30000</v>
      </c>
      <c r="F56" s="826">
        <f>F57+F59</f>
        <v>30000</v>
      </c>
      <c r="G56" s="826">
        <f>G57+G59</f>
        <v>0</v>
      </c>
      <c r="H56" s="826">
        <f>H57+H59</f>
        <v>30000</v>
      </c>
      <c r="I56" s="827"/>
      <c r="J56" s="826"/>
      <c r="K56" s="241" t="s">
        <v>488</v>
      </c>
    </row>
    <row r="57" spans="1:11" ht="12.75" customHeight="1" hidden="1" outlineLevel="1">
      <c r="A57" s="829"/>
      <c r="B57" s="241"/>
      <c r="C57" s="241">
        <v>75404</v>
      </c>
      <c r="D57" s="841" t="s">
        <v>511</v>
      </c>
      <c r="E57" s="826">
        <f>E58</f>
        <v>0</v>
      </c>
      <c r="F57" s="826">
        <f>F58</f>
        <v>0</v>
      </c>
      <c r="G57" s="826">
        <f>F57</f>
        <v>0</v>
      </c>
      <c r="H57" s="826"/>
      <c r="I57" s="827"/>
      <c r="J57" s="826"/>
      <c r="K57" s="241" t="s">
        <v>488</v>
      </c>
    </row>
    <row r="58" spans="1:11" ht="12.75" customHeight="1" hidden="1" outlineLevel="1">
      <c r="A58" s="829"/>
      <c r="B58" s="241"/>
      <c r="C58" s="241"/>
      <c r="D58" s="842" t="s">
        <v>512</v>
      </c>
      <c r="E58" s="65">
        <f>F58</f>
        <v>0</v>
      </c>
      <c r="F58" s="65">
        <v>0</v>
      </c>
      <c r="G58" s="65">
        <f>F58</f>
        <v>0</v>
      </c>
      <c r="H58" s="65"/>
      <c r="I58" s="66"/>
      <c r="J58" s="65"/>
      <c r="K58" s="241" t="s">
        <v>488</v>
      </c>
    </row>
    <row r="59" spans="1:11" ht="24" customHeight="1" collapsed="1">
      <c r="A59" s="829"/>
      <c r="B59" s="241"/>
      <c r="C59" s="241">
        <v>75412</v>
      </c>
      <c r="D59" s="149" t="s">
        <v>513</v>
      </c>
      <c r="E59" s="826">
        <f>E60</f>
        <v>30000</v>
      </c>
      <c r="F59" s="826">
        <f>F60</f>
        <v>30000</v>
      </c>
      <c r="G59" s="826">
        <f>G60</f>
        <v>0</v>
      </c>
      <c r="H59" s="826">
        <f>H60</f>
        <v>30000</v>
      </c>
      <c r="I59" s="827"/>
      <c r="J59" s="826"/>
      <c r="K59" s="241" t="s">
        <v>488</v>
      </c>
    </row>
    <row r="60" spans="1:11" ht="24" customHeight="1">
      <c r="A60" s="829"/>
      <c r="B60" s="241"/>
      <c r="C60" s="241"/>
      <c r="D60" s="619" t="s">
        <v>426</v>
      </c>
      <c r="E60" s="242">
        <f>F60</f>
        <v>30000</v>
      </c>
      <c r="F60" s="242">
        <f>MAJĄTKOWE!E71</f>
        <v>30000</v>
      </c>
      <c r="G60" s="242">
        <f>F60-H60</f>
        <v>0</v>
      </c>
      <c r="H60" s="242">
        <v>30000</v>
      </c>
      <c r="I60" s="64"/>
      <c r="J60" s="242"/>
      <c r="K60" s="241" t="s">
        <v>488</v>
      </c>
    </row>
    <row r="61" spans="1:11" ht="24" customHeight="1">
      <c r="A61" s="829"/>
      <c r="B61" s="241">
        <v>801</v>
      </c>
      <c r="C61" s="241"/>
      <c r="D61" s="840" t="s">
        <v>46</v>
      </c>
      <c r="E61" s="826">
        <f>E62+E66</f>
        <v>344000</v>
      </c>
      <c r="F61" s="826">
        <f>F62+F66</f>
        <v>344000</v>
      </c>
      <c r="G61" s="826">
        <f>G62+G66</f>
        <v>0</v>
      </c>
      <c r="H61" s="826">
        <f>H62+H66</f>
        <v>344000</v>
      </c>
      <c r="I61" s="827"/>
      <c r="J61" s="826">
        <f>J66+J62</f>
        <v>0</v>
      </c>
      <c r="K61" s="241" t="s">
        <v>488</v>
      </c>
    </row>
    <row r="62" spans="1:11" ht="24" customHeight="1">
      <c r="A62" s="829"/>
      <c r="B62" s="241"/>
      <c r="C62" s="241">
        <v>80101</v>
      </c>
      <c r="D62" s="149" t="s">
        <v>514</v>
      </c>
      <c r="E62" s="242">
        <f>E63+E64+E65</f>
        <v>174000</v>
      </c>
      <c r="F62" s="242">
        <f>SUM(F63:F65)</f>
        <v>174000</v>
      </c>
      <c r="G62" s="242">
        <f>G63+G64</f>
        <v>0</v>
      </c>
      <c r="H62" s="242">
        <f>H63+H64+H65</f>
        <v>174000</v>
      </c>
      <c r="I62" s="64"/>
      <c r="J62" s="242"/>
      <c r="K62" s="241" t="s">
        <v>488</v>
      </c>
    </row>
    <row r="63" spans="1:11" ht="17.25" customHeight="1">
      <c r="A63" s="829"/>
      <c r="B63" s="241"/>
      <c r="C63" s="241"/>
      <c r="D63" s="619" t="s">
        <v>428</v>
      </c>
      <c r="E63" s="242">
        <f>F63</f>
        <v>44000</v>
      </c>
      <c r="F63" s="242">
        <f>MAJĄTKOWE!E78</f>
        <v>44000</v>
      </c>
      <c r="G63" s="242"/>
      <c r="H63" s="242">
        <f>F63</f>
        <v>44000</v>
      </c>
      <c r="I63" s="64"/>
      <c r="J63" s="242"/>
      <c r="K63" s="241" t="s">
        <v>488</v>
      </c>
    </row>
    <row r="64" spans="1:11" ht="18" customHeight="1">
      <c r="A64" s="829"/>
      <c r="B64" s="241"/>
      <c r="C64" s="241"/>
      <c r="D64" s="146" t="s">
        <v>257</v>
      </c>
      <c r="E64" s="242">
        <f>F64</f>
        <v>50000</v>
      </c>
      <c r="F64" s="242">
        <f>MAJĄTKOWE!E79</f>
        <v>50000</v>
      </c>
      <c r="G64" s="242">
        <f>F64-H64</f>
        <v>0</v>
      </c>
      <c r="H64" s="242">
        <v>50000</v>
      </c>
      <c r="I64" s="64"/>
      <c r="J64" s="242"/>
      <c r="K64" s="241" t="s">
        <v>488</v>
      </c>
    </row>
    <row r="65" spans="1:11" ht="18" customHeight="1">
      <c r="A65" s="829"/>
      <c r="B65" s="241"/>
      <c r="C65" s="241"/>
      <c r="D65" s="146" t="str">
        <f>MAJĄTKOWE!D80</f>
        <v>Remont SP w Bukwałdzie</v>
      </c>
      <c r="E65" s="242">
        <f>F65</f>
        <v>80000</v>
      </c>
      <c r="F65" s="242">
        <f>MAJĄTKOWE!E80</f>
        <v>80000</v>
      </c>
      <c r="G65" s="242"/>
      <c r="H65" s="242">
        <v>80000</v>
      </c>
      <c r="I65" s="64"/>
      <c r="J65" s="242"/>
      <c r="K65" s="241" t="str">
        <f>K64</f>
        <v>UG DYWITY</v>
      </c>
    </row>
    <row r="66" spans="1:11" ht="24" customHeight="1">
      <c r="A66" s="829"/>
      <c r="B66" s="241"/>
      <c r="C66" s="241">
        <v>80104</v>
      </c>
      <c r="D66" s="182" t="s">
        <v>515</v>
      </c>
      <c r="E66" s="242">
        <f>E67</f>
        <v>170000</v>
      </c>
      <c r="F66" s="242">
        <f>SUM(F67:F67)</f>
        <v>170000</v>
      </c>
      <c r="G66" s="242">
        <f>SUM(G67:G67)</f>
        <v>0</v>
      </c>
      <c r="H66" s="242">
        <f>H67</f>
        <v>170000</v>
      </c>
      <c r="I66" s="64"/>
      <c r="J66" s="242">
        <f>J67</f>
        <v>0</v>
      </c>
      <c r="K66" s="241" t="s">
        <v>488</v>
      </c>
    </row>
    <row r="67" spans="1:11" ht="28.5" customHeight="1">
      <c r="A67" s="829"/>
      <c r="B67" s="241"/>
      <c r="C67" s="241"/>
      <c r="D67" s="619" t="s">
        <v>268</v>
      </c>
      <c r="E67" s="242">
        <v>170000</v>
      </c>
      <c r="F67" s="242">
        <v>170000</v>
      </c>
      <c r="G67" s="242">
        <f>F67-H67-I67-J67</f>
        <v>0</v>
      </c>
      <c r="H67" s="242">
        <v>170000</v>
      </c>
      <c r="I67" s="64"/>
      <c r="J67" s="242"/>
      <c r="K67" s="241" t="s">
        <v>488</v>
      </c>
    </row>
    <row r="68" spans="1:11" ht="32.25" customHeight="1">
      <c r="A68" s="829"/>
      <c r="B68" s="241">
        <v>900</v>
      </c>
      <c r="C68" s="241"/>
      <c r="D68" s="843" t="s">
        <v>460</v>
      </c>
      <c r="E68" s="826">
        <f>E69+E71+E73</f>
        <v>155000</v>
      </c>
      <c r="F68" s="826">
        <f>F69+F71+F73</f>
        <v>155000</v>
      </c>
      <c r="G68" s="826">
        <f>G69+G71+G73</f>
        <v>0</v>
      </c>
      <c r="H68" s="826">
        <f>H69+H71+H73</f>
        <v>155000</v>
      </c>
      <c r="I68" s="66"/>
      <c r="J68" s="65"/>
      <c r="K68" s="241" t="s">
        <v>488</v>
      </c>
    </row>
    <row r="69" spans="1:11" ht="32.25" customHeight="1">
      <c r="A69" s="829"/>
      <c r="B69" s="241"/>
      <c r="C69" s="241">
        <v>90001</v>
      </c>
      <c r="D69" s="182" t="s">
        <v>516</v>
      </c>
      <c r="E69" s="242">
        <f>E70</f>
        <v>65000</v>
      </c>
      <c r="F69" s="242">
        <f>F70</f>
        <v>65000</v>
      </c>
      <c r="G69" s="242">
        <f>G70</f>
        <v>0</v>
      </c>
      <c r="H69" s="242">
        <f>H70</f>
        <v>65000</v>
      </c>
      <c r="I69" s="64"/>
      <c r="J69" s="242"/>
      <c r="K69" s="241" t="s">
        <v>488</v>
      </c>
    </row>
    <row r="70" spans="1:11" ht="24" customHeight="1">
      <c r="A70" s="829"/>
      <c r="B70" s="241"/>
      <c r="C70" s="241"/>
      <c r="D70" s="619" t="s">
        <v>517</v>
      </c>
      <c r="E70" s="242">
        <f>F70</f>
        <v>65000</v>
      </c>
      <c r="F70" s="242">
        <f>MAJĄTKOWE!E85</f>
        <v>65000</v>
      </c>
      <c r="G70" s="242">
        <f>F70-H70</f>
        <v>0</v>
      </c>
      <c r="H70" s="242">
        <v>65000</v>
      </c>
      <c r="I70" s="64"/>
      <c r="J70" s="242"/>
      <c r="K70" s="241" t="s">
        <v>488</v>
      </c>
    </row>
    <row r="71" spans="1:11" ht="24" customHeight="1">
      <c r="A71" s="829"/>
      <c r="B71" s="241"/>
      <c r="C71" s="241">
        <v>90015</v>
      </c>
      <c r="D71" s="182" t="s">
        <v>518</v>
      </c>
      <c r="E71" s="242">
        <f>E72</f>
        <v>40000</v>
      </c>
      <c r="F71" s="242">
        <f>F72</f>
        <v>40000</v>
      </c>
      <c r="G71" s="242">
        <f>G72</f>
        <v>0</v>
      </c>
      <c r="H71" s="242">
        <f>H72</f>
        <v>40000</v>
      </c>
      <c r="I71" s="64"/>
      <c r="J71" s="242"/>
      <c r="K71" s="241" t="s">
        <v>488</v>
      </c>
    </row>
    <row r="72" spans="1:11" ht="17.25" customHeight="1">
      <c r="A72" s="829"/>
      <c r="B72" s="241"/>
      <c r="C72" s="241"/>
      <c r="D72" s="146" t="s">
        <v>431</v>
      </c>
      <c r="E72" s="242">
        <f>F72</f>
        <v>40000</v>
      </c>
      <c r="F72" s="242">
        <f>MAJĄTKOWE!E89</f>
        <v>40000</v>
      </c>
      <c r="G72" s="242">
        <f>F72-H72</f>
        <v>0</v>
      </c>
      <c r="H72" s="242">
        <v>40000</v>
      </c>
      <c r="I72" s="64"/>
      <c r="J72" s="242"/>
      <c r="K72" s="241" t="s">
        <v>488</v>
      </c>
    </row>
    <row r="73" spans="1:11" ht="24" customHeight="1">
      <c r="A73" s="829"/>
      <c r="B73" s="241"/>
      <c r="C73" s="241">
        <v>90095</v>
      </c>
      <c r="D73" s="173" t="s">
        <v>751</v>
      </c>
      <c r="E73" s="242">
        <f>E74</f>
        <v>50000</v>
      </c>
      <c r="F73" s="1037">
        <f>F74</f>
        <v>50000</v>
      </c>
      <c r="G73" s="242">
        <f>G74</f>
        <v>0</v>
      </c>
      <c r="H73" s="242">
        <f>H74</f>
        <v>50000</v>
      </c>
      <c r="I73" s="64"/>
      <c r="J73" s="242"/>
      <c r="K73" s="241" t="s">
        <v>488</v>
      </c>
    </row>
    <row r="74" spans="1:11" ht="31.5" customHeight="1">
      <c r="A74" s="829"/>
      <c r="B74" s="241"/>
      <c r="C74" s="241"/>
      <c r="D74" s="146" t="s">
        <v>329</v>
      </c>
      <c r="E74" s="242">
        <f>F74</f>
        <v>50000</v>
      </c>
      <c r="F74" s="242">
        <f>MAJĄTKOWE!E92</f>
        <v>50000</v>
      </c>
      <c r="G74" s="242">
        <f>F74-H74</f>
        <v>0</v>
      </c>
      <c r="H74" s="242">
        <v>50000</v>
      </c>
      <c r="I74" s="64"/>
      <c r="J74" s="242"/>
      <c r="K74" s="241" t="s">
        <v>488</v>
      </c>
    </row>
    <row r="75" spans="1:11" ht="42" customHeight="1">
      <c r="A75" s="829"/>
      <c r="B75" s="241">
        <v>921</v>
      </c>
      <c r="C75" s="241"/>
      <c r="D75" s="843" t="s">
        <v>85</v>
      </c>
      <c r="E75" s="826">
        <f>E76</f>
        <v>358000</v>
      </c>
      <c r="F75" s="826">
        <f>F76</f>
        <v>358000</v>
      </c>
      <c r="G75" s="826">
        <f>G76</f>
        <v>9000</v>
      </c>
      <c r="H75" s="826">
        <f>H76</f>
        <v>141000</v>
      </c>
      <c r="I75" s="827"/>
      <c r="J75" s="826">
        <f>J76</f>
        <v>208000</v>
      </c>
      <c r="K75" s="241" t="s">
        <v>488</v>
      </c>
    </row>
    <row r="76" spans="1:11" ht="24" customHeight="1">
      <c r="A76" s="829"/>
      <c r="B76" s="241"/>
      <c r="C76" s="241">
        <v>92109</v>
      </c>
      <c r="D76" s="844" t="s">
        <v>519</v>
      </c>
      <c r="E76" s="242">
        <f>SUM(E77:E79)</f>
        <v>358000</v>
      </c>
      <c r="F76" s="242">
        <f>SUM(F77:F79)</f>
        <v>358000</v>
      </c>
      <c r="G76" s="242">
        <f>SUM(G77:G79)</f>
        <v>9000</v>
      </c>
      <c r="H76" s="242">
        <f>SUM(H77:H79)</f>
        <v>141000</v>
      </c>
      <c r="I76" s="64"/>
      <c r="J76" s="242">
        <f>J77</f>
        <v>208000</v>
      </c>
      <c r="K76" s="241" t="s">
        <v>488</v>
      </c>
    </row>
    <row r="77" spans="1:11" ht="25.5" customHeight="1">
      <c r="A77" s="829"/>
      <c r="B77" s="241"/>
      <c r="C77" s="241"/>
      <c r="D77" s="146" t="s">
        <v>337</v>
      </c>
      <c r="E77" s="242">
        <f>F77</f>
        <v>334000</v>
      </c>
      <c r="F77" s="242">
        <f>MAJĄTKOWE!E96+MAJĄTKOWE!E97</f>
        <v>334000</v>
      </c>
      <c r="G77" s="242">
        <f>F77-J77-H77</f>
        <v>0</v>
      </c>
      <c r="H77" s="242">
        <v>126000</v>
      </c>
      <c r="I77" s="64"/>
      <c r="J77" s="242">
        <v>208000</v>
      </c>
      <c r="K77" s="241" t="s">
        <v>488</v>
      </c>
    </row>
    <row r="78" spans="1:11" ht="24.75" customHeight="1">
      <c r="A78" s="829"/>
      <c r="B78" s="241"/>
      <c r="C78" s="241"/>
      <c r="D78" s="146" t="s">
        <v>520</v>
      </c>
      <c r="E78" s="242">
        <f>F78</f>
        <v>15000</v>
      </c>
      <c r="F78" s="242">
        <f>MAJĄTKOWE!E95</f>
        <v>15000</v>
      </c>
      <c r="G78" s="242"/>
      <c r="H78" s="242">
        <v>15000</v>
      </c>
      <c r="I78" s="64"/>
      <c r="J78" s="242"/>
      <c r="K78" s="241" t="s">
        <v>488</v>
      </c>
    </row>
    <row r="79" spans="1:11" ht="20.25" customHeight="1">
      <c r="A79" s="829"/>
      <c r="B79" s="241"/>
      <c r="C79" s="241"/>
      <c r="D79" s="146" t="s">
        <v>338</v>
      </c>
      <c r="E79" s="242">
        <f>F79</f>
        <v>9000</v>
      </c>
      <c r="F79" s="242">
        <f>MAJĄTKOWE!E98</f>
        <v>9000</v>
      </c>
      <c r="G79" s="242">
        <f>F79-H79</f>
        <v>9000</v>
      </c>
      <c r="H79" s="242">
        <v>0</v>
      </c>
      <c r="I79" s="64"/>
      <c r="J79" s="242"/>
      <c r="K79" s="241" t="s">
        <v>488</v>
      </c>
    </row>
    <row r="80" spans="1:11" ht="24" customHeight="1">
      <c r="A80" s="829"/>
      <c r="B80" s="241">
        <v>926</v>
      </c>
      <c r="C80" s="241"/>
      <c r="D80" s="843" t="s">
        <v>521</v>
      </c>
      <c r="E80" s="826">
        <f>E83+E81</f>
        <v>420559</v>
      </c>
      <c r="F80" s="826">
        <f>F83+F81</f>
        <v>420559</v>
      </c>
      <c r="G80" s="826">
        <f>G83</f>
        <v>10000</v>
      </c>
      <c r="H80" s="826">
        <f>H83+H81</f>
        <v>254129</v>
      </c>
      <c r="I80" s="827"/>
      <c r="J80" s="826">
        <f>J81+J83</f>
        <v>156430</v>
      </c>
      <c r="K80" s="241" t="s">
        <v>488</v>
      </c>
    </row>
    <row r="81" spans="1:11" ht="24" customHeight="1">
      <c r="A81" s="829"/>
      <c r="B81" s="241"/>
      <c r="C81" s="241">
        <v>92601</v>
      </c>
      <c r="D81" s="845" t="s">
        <v>93</v>
      </c>
      <c r="E81" s="242">
        <f>E82</f>
        <v>330559</v>
      </c>
      <c r="F81" s="242">
        <f>F82</f>
        <v>330559</v>
      </c>
      <c r="G81" s="242"/>
      <c r="H81" s="242">
        <f>H82</f>
        <v>174129</v>
      </c>
      <c r="I81" s="64"/>
      <c r="J81" s="242">
        <f>J82</f>
        <v>156430</v>
      </c>
      <c r="K81" s="241" t="str">
        <f>K82</f>
        <v>UG DYWITY</v>
      </c>
    </row>
    <row r="82" spans="1:11" ht="24" customHeight="1">
      <c r="A82" s="829"/>
      <c r="B82" s="241"/>
      <c r="C82" s="241"/>
      <c r="D82" s="63" t="str">
        <f>MAJĄTKOWE!D101</f>
        <v>Odnowienie obiektu i remont boiska w Dywitach</v>
      </c>
      <c r="E82" s="242">
        <f>F82</f>
        <v>330559</v>
      </c>
      <c r="F82" s="242">
        <f>MAJĄTKOWE!E101+MAJĄTKOWE!E102</f>
        <v>330559</v>
      </c>
      <c r="G82" s="846"/>
      <c r="H82" s="242">
        <v>174129</v>
      </c>
      <c r="I82" s="847"/>
      <c r="J82" s="242">
        <v>156430</v>
      </c>
      <c r="K82" s="241" t="str">
        <f>K83</f>
        <v>UG DYWITY</v>
      </c>
    </row>
    <row r="83" spans="1:11" ht="24" customHeight="1">
      <c r="A83" s="829"/>
      <c r="B83" s="241"/>
      <c r="C83" s="241">
        <v>92695</v>
      </c>
      <c r="D83" s="848" t="s">
        <v>751</v>
      </c>
      <c r="E83" s="242">
        <f>E85+E84</f>
        <v>90000</v>
      </c>
      <c r="F83" s="242">
        <f>F85+F84</f>
        <v>90000</v>
      </c>
      <c r="G83" s="242">
        <f>G84+G85</f>
        <v>10000</v>
      </c>
      <c r="H83" s="242">
        <f>H85</f>
        <v>80000</v>
      </c>
      <c r="I83" s="64"/>
      <c r="J83" s="242"/>
      <c r="K83" s="241" t="s">
        <v>488</v>
      </c>
    </row>
    <row r="84" spans="1:11" ht="24" customHeight="1">
      <c r="A84" s="829"/>
      <c r="B84" s="241"/>
      <c r="C84" s="241"/>
      <c r="D84" s="63" t="str">
        <f>MAJĄTKOWE!D104</f>
        <v>Budowa boiska wiejskiego w Tuławkach</v>
      </c>
      <c r="E84" s="242">
        <f>F84</f>
        <v>10000</v>
      </c>
      <c r="F84" s="242">
        <f>MAJĄTKOWE!E104</f>
        <v>10000</v>
      </c>
      <c r="G84" s="242">
        <v>10000</v>
      </c>
      <c r="H84" s="242">
        <v>0</v>
      </c>
      <c r="I84" s="64"/>
      <c r="J84" s="242"/>
      <c r="K84" s="241" t="str">
        <f>K83</f>
        <v>UG DYWITY</v>
      </c>
    </row>
    <row r="85" spans="1:11" ht="25.5" customHeight="1">
      <c r="A85" s="829"/>
      <c r="B85" s="241"/>
      <c r="C85" s="241"/>
      <c r="D85" s="146" t="s">
        <v>350</v>
      </c>
      <c r="E85" s="242">
        <f>F85</f>
        <v>80000</v>
      </c>
      <c r="F85" s="242">
        <f>MAJĄTKOWE!E105</f>
        <v>80000</v>
      </c>
      <c r="G85" s="242">
        <f>F85-H85</f>
        <v>0</v>
      </c>
      <c r="H85" s="242">
        <v>80000</v>
      </c>
      <c r="I85" s="64"/>
      <c r="J85" s="242"/>
      <c r="K85" s="241" t="str">
        <f>K83</f>
        <v>UG DYWITY</v>
      </c>
    </row>
    <row r="86" spans="1:11" ht="25.5" customHeight="1">
      <c r="A86" s="829"/>
      <c r="B86" s="1041" t="s">
        <v>95</v>
      </c>
      <c r="C86" s="1041"/>
      <c r="D86" s="1041"/>
      <c r="E86" s="826">
        <f>F9+F28+F31+F47+F50+F56+F61+F68+F75+F80</f>
        <v>6399359</v>
      </c>
      <c r="F86" s="826">
        <f>F9+F28+F31+F47+F50+F56+F61+F68+F75+F80</f>
        <v>6399359</v>
      </c>
      <c r="G86" s="826">
        <f>G80+G75+G68+G61+G56+G50+G47+G31+G28+G9</f>
        <v>379200</v>
      </c>
      <c r="H86" s="826">
        <f>H9+H28+H31+H47+H50+H56+H61+H68+H75+H80</f>
        <v>4556679</v>
      </c>
      <c r="I86" s="827">
        <f>I80+I75+I68+I61+I56+I50+I47+I31+I28+I9</f>
        <v>413000</v>
      </c>
      <c r="J86" s="826">
        <f>J80+J75+J68+J61+J56+J50+J47+J31+J28+J9</f>
        <v>1050480</v>
      </c>
      <c r="K86" s="825"/>
    </row>
    <row r="87" spans="1:11" ht="15" hidden="1">
      <c r="A87" s="849"/>
      <c r="B87" s="849"/>
      <c r="C87" s="849"/>
      <c r="D87" s="849"/>
      <c r="E87" s="850"/>
      <c r="F87" s="850"/>
      <c r="G87" s="849"/>
      <c r="H87" s="849"/>
      <c r="I87" s="849"/>
      <c r="J87" s="849"/>
      <c r="K87" s="849"/>
    </row>
    <row r="88" spans="1:11" ht="15" hidden="1">
      <c r="A88" s="849"/>
      <c r="B88" s="849"/>
      <c r="C88" s="849"/>
      <c r="D88" s="849"/>
      <c r="E88" s="850"/>
      <c r="F88" s="850"/>
      <c r="G88" s="849"/>
      <c r="H88" s="849"/>
      <c r="I88" s="849"/>
      <c r="J88" s="849"/>
      <c r="K88" s="849"/>
    </row>
    <row r="89" spans="1:11" ht="15" hidden="1">
      <c r="A89" s="849"/>
      <c r="B89" s="849"/>
      <c r="C89" s="849"/>
      <c r="D89" s="849"/>
      <c r="E89" s="850"/>
      <c r="F89" s="850"/>
      <c r="G89" s="849"/>
      <c r="H89" s="849"/>
      <c r="I89" s="849"/>
      <c r="J89" s="849"/>
      <c r="K89" s="849"/>
    </row>
    <row r="90" spans="1:11" ht="15" hidden="1">
      <c r="A90" s="849"/>
      <c r="B90" s="849"/>
      <c r="C90" s="849"/>
      <c r="D90" s="849"/>
      <c r="E90" s="850"/>
      <c r="F90" s="850"/>
      <c r="G90" s="849"/>
      <c r="H90" s="849"/>
      <c r="I90" s="849"/>
      <c r="J90" s="849"/>
      <c r="K90" s="849"/>
    </row>
    <row r="91" spans="1:11" ht="15" hidden="1">
      <c r="A91" s="849"/>
      <c r="B91" s="849"/>
      <c r="C91" s="849"/>
      <c r="D91" s="849"/>
      <c r="E91" s="850"/>
      <c r="F91" s="850"/>
      <c r="G91" s="849"/>
      <c r="H91" s="849"/>
      <c r="I91" s="849"/>
      <c r="J91" s="849"/>
      <c r="K91" s="849"/>
    </row>
    <row r="92" spans="1:11" ht="15" hidden="1">
      <c r="A92" s="849"/>
      <c r="B92" s="849"/>
      <c r="C92" s="849"/>
      <c r="D92" s="849"/>
      <c r="E92" s="850"/>
      <c r="F92" s="850"/>
      <c r="G92" s="849"/>
      <c r="H92" s="849"/>
      <c r="I92" s="849"/>
      <c r="J92" s="849"/>
      <c r="K92" s="849"/>
    </row>
    <row r="93" spans="1:11" ht="32.25" customHeight="1" hidden="1">
      <c r="A93" s="851"/>
      <c r="B93" s="849"/>
      <c r="C93" s="849"/>
      <c r="D93" s="849"/>
      <c r="E93" s="850"/>
      <c r="F93" s="850"/>
      <c r="G93" s="849"/>
      <c r="H93" s="849"/>
      <c r="I93" s="849"/>
      <c r="J93" s="849"/>
      <c r="K93" s="849"/>
    </row>
    <row r="94" spans="1:11" ht="15" hidden="1">
      <c r="A94" s="849"/>
      <c r="B94" s="849"/>
      <c r="C94" s="849"/>
      <c r="D94" s="849"/>
      <c r="E94" s="850"/>
      <c r="F94" s="850"/>
      <c r="G94" s="849"/>
      <c r="H94" s="849"/>
      <c r="I94" s="849"/>
      <c r="J94" s="849"/>
      <c r="K94" s="849"/>
    </row>
    <row r="95" spans="1:11" ht="15" hidden="1">
      <c r="A95" s="849"/>
      <c r="B95" s="849"/>
      <c r="C95" s="849"/>
      <c r="D95" s="849"/>
      <c r="E95" s="850"/>
      <c r="F95" s="850"/>
      <c r="G95" s="849"/>
      <c r="H95" s="849"/>
      <c r="I95" s="849"/>
      <c r="J95" s="849"/>
      <c r="K95" s="849"/>
    </row>
    <row r="96" ht="15" hidden="1">
      <c r="F96" s="817"/>
    </row>
    <row r="97" ht="15" hidden="1">
      <c r="F97" s="817"/>
    </row>
    <row r="98" ht="15" hidden="1">
      <c r="F98" s="817"/>
    </row>
    <row r="99" ht="15" hidden="1">
      <c r="F99" s="817"/>
    </row>
    <row r="100" ht="15" hidden="1">
      <c r="F100" s="817"/>
    </row>
    <row r="101" ht="15" hidden="1">
      <c r="F101" s="817"/>
    </row>
    <row r="102" ht="15" hidden="1">
      <c r="F102" s="817"/>
    </row>
    <row r="103" ht="15" hidden="1">
      <c r="F103" s="817"/>
    </row>
    <row r="104" ht="15" hidden="1">
      <c r="F104" s="817"/>
    </row>
    <row r="105" ht="15" hidden="1">
      <c r="F105" s="817"/>
    </row>
    <row r="106" ht="15" hidden="1">
      <c r="F106" s="817"/>
    </row>
    <row r="107" ht="15" hidden="1">
      <c r="F107" s="817"/>
    </row>
    <row r="108" ht="15" hidden="1">
      <c r="F108" s="817"/>
    </row>
    <row r="109" ht="15" hidden="1">
      <c r="F109" s="817"/>
    </row>
    <row r="110" ht="15" hidden="1">
      <c r="F110" s="817"/>
    </row>
    <row r="111" ht="15" hidden="1">
      <c r="F111" s="817"/>
    </row>
    <row r="112" ht="15" hidden="1">
      <c r="F112" s="817"/>
    </row>
    <row r="113" ht="15" hidden="1">
      <c r="F113" s="817"/>
    </row>
    <row r="114" ht="15" hidden="1">
      <c r="F114" s="817"/>
    </row>
    <row r="115" ht="15" hidden="1">
      <c r="F115" s="817"/>
    </row>
  </sheetData>
  <sheetProtection/>
  <mergeCells count="15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B86:D86"/>
    <mergeCell ref="G4:J4"/>
    <mergeCell ref="G5:G7"/>
    <mergeCell ref="H5:H7"/>
    <mergeCell ref="I5:I7"/>
    <mergeCell ref="J5:J7"/>
  </mergeCells>
  <printOptions/>
  <pageMargins left="0.7875" right="0.7875" top="1.0805555555555555" bottom="1.0527777777777778" header="0.7875" footer="0.7875"/>
  <pageSetup horizontalDpi="300" verticalDpi="300" orientation="landscape" paperSize="9" scale="89" r:id="rId1"/>
  <headerFooter alignWithMargins="0">
    <oddHeader>&amp;C&amp;"Times New Roman,Pogrubiona"&amp;14BUDŻET GMINY DYWITY NA 2007 ROK&amp;R&amp;"Times New Roman,Normalny"&amp;UZałącznik Nr. 4</oddHeader>
    <oddFooter>&amp;C&amp;"Times New Roman,Normalny"Strona &amp;P</oddFooter>
  </headerFooter>
  <rowBreaks count="5" manualBreakCount="5">
    <brk id="20" max="255" man="1"/>
    <brk id="37" max="255" man="1"/>
    <brk id="58" max="255" man="1"/>
    <brk id="75" max="255" man="1"/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08"/>
  <sheetViews>
    <sheetView zoomScaleSheetLayoutView="50" zoomScalePageLayoutView="0" workbookViewId="0" topLeftCell="A1">
      <selection activeCell="A1" sqref="A1:Q1"/>
    </sheetView>
  </sheetViews>
  <sheetFormatPr defaultColWidth="9.796875" defaultRowHeight="15" zeroHeight="1"/>
  <cols>
    <col min="1" max="1" width="3.796875" style="409" customWidth="1"/>
    <col min="2" max="2" width="18.19921875" style="409" customWidth="1"/>
    <col min="3" max="3" width="7.09765625" style="409" customWidth="1"/>
    <col min="4" max="4" width="12.3984375" style="409" customWidth="1"/>
    <col min="5" max="5" width="7.69921875" style="409" customWidth="1"/>
    <col min="6" max="6" width="7.09765625" style="409" customWidth="1"/>
    <col min="7" max="7" width="7.19921875" style="409" customWidth="1"/>
    <col min="8" max="8" width="6.296875" style="409" customWidth="1"/>
    <col min="9" max="9" width="6.69921875" style="409" customWidth="1"/>
    <col min="10" max="10" width="7.296875" style="409" customWidth="1"/>
    <col min="11" max="11" width="7" style="409" customWidth="1"/>
    <col min="12" max="12" width="7.796875" style="409" customWidth="1"/>
    <col min="13" max="13" width="7.8984375" style="409" customWidth="1"/>
    <col min="14" max="14" width="8.296875" style="409" customWidth="1"/>
    <col min="15" max="15" width="6.796875" style="409" customWidth="1"/>
    <col min="16" max="16" width="6.59765625" style="409" customWidth="1"/>
    <col min="17" max="17" width="6.796875" style="409" customWidth="1"/>
    <col min="18" max="16384" width="0" style="0" hidden="1" customWidth="1"/>
  </cols>
  <sheetData>
    <row r="1" spans="1:17" ht="15.75">
      <c r="A1" s="1049" t="s">
        <v>522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</row>
    <row r="2" spans="1:17" ht="15">
      <c r="A2" s="852"/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</row>
    <row r="3" spans="1:17" ht="15">
      <c r="A3" s="1054" t="s">
        <v>523</v>
      </c>
      <c r="B3" s="1054" t="s">
        <v>524</v>
      </c>
      <c r="C3" s="1058" t="s">
        <v>525</v>
      </c>
      <c r="D3" s="1058" t="s">
        <v>526</v>
      </c>
      <c r="E3" s="1058" t="s">
        <v>527</v>
      </c>
      <c r="F3" s="1054" t="s">
        <v>528</v>
      </c>
      <c r="G3" s="1054"/>
      <c r="H3" s="1054" t="s">
        <v>480</v>
      </c>
      <c r="I3" s="1054"/>
      <c r="J3" s="1054"/>
      <c r="K3" s="1054"/>
      <c r="L3" s="1054"/>
      <c r="M3" s="1054"/>
      <c r="N3" s="1054"/>
      <c r="O3" s="1054"/>
      <c r="P3" s="1054"/>
      <c r="Q3" s="1054"/>
    </row>
    <row r="4" spans="1:17" ht="15">
      <c r="A4" s="1054"/>
      <c r="B4" s="1054"/>
      <c r="C4" s="1058"/>
      <c r="D4" s="1058"/>
      <c r="E4" s="1058"/>
      <c r="F4" s="1058" t="s">
        <v>529</v>
      </c>
      <c r="G4" s="1058" t="s">
        <v>530</v>
      </c>
      <c r="H4" s="1054" t="s">
        <v>531</v>
      </c>
      <c r="I4" s="1054"/>
      <c r="J4" s="1054"/>
      <c r="K4" s="1054"/>
      <c r="L4" s="1054"/>
      <c r="M4" s="1054"/>
      <c r="N4" s="1054"/>
      <c r="O4" s="1054"/>
      <c r="P4" s="1054"/>
      <c r="Q4" s="1054"/>
    </row>
    <row r="5" spans="1:17" ht="15">
      <c r="A5" s="1054"/>
      <c r="B5" s="1054"/>
      <c r="C5" s="1058"/>
      <c r="D5" s="1058"/>
      <c r="E5" s="1058"/>
      <c r="F5" s="1058"/>
      <c r="G5" s="1058"/>
      <c r="H5" s="1058" t="s">
        <v>532</v>
      </c>
      <c r="I5" s="1054" t="s">
        <v>533</v>
      </c>
      <c r="J5" s="1054"/>
      <c r="K5" s="1054"/>
      <c r="L5" s="1054"/>
      <c r="M5" s="1054"/>
      <c r="N5" s="1054"/>
      <c r="O5" s="1054"/>
      <c r="P5" s="1054"/>
      <c r="Q5" s="1054"/>
    </row>
    <row r="6" spans="1:17" ht="15">
      <c r="A6" s="1054"/>
      <c r="B6" s="1054"/>
      <c r="C6" s="1058"/>
      <c r="D6" s="1058"/>
      <c r="E6" s="1058"/>
      <c r="F6" s="1058"/>
      <c r="G6" s="1058"/>
      <c r="H6" s="1058"/>
      <c r="I6" s="1054" t="s">
        <v>534</v>
      </c>
      <c r="J6" s="1054"/>
      <c r="K6" s="1054"/>
      <c r="L6" s="1054"/>
      <c r="M6" s="1054" t="s">
        <v>530</v>
      </c>
      <c r="N6" s="1054"/>
      <c r="O6" s="1054"/>
      <c r="P6" s="1054"/>
      <c r="Q6" s="1054"/>
    </row>
    <row r="7" spans="1:17" ht="15">
      <c r="A7" s="1054"/>
      <c r="B7" s="1054"/>
      <c r="C7" s="1058"/>
      <c r="D7" s="1058"/>
      <c r="E7" s="1058"/>
      <c r="F7" s="1058"/>
      <c r="G7" s="1058"/>
      <c r="H7" s="1058"/>
      <c r="I7" s="1058" t="s">
        <v>535</v>
      </c>
      <c r="J7" s="1054" t="s">
        <v>536</v>
      </c>
      <c r="K7" s="1054"/>
      <c r="L7" s="1054"/>
      <c r="M7" s="1058" t="s">
        <v>537</v>
      </c>
      <c r="N7" s="1058" t="s">
        <v>536</v>
      </c>
      <c r="O7" s="1058"/>
      <c r="P7" s="1058"/>
      <c r="Q7" s="1058"/>
    </row>
    <row r="8" spans="1:17" ht="45">
      <c r="A8" s="1054"/>
      <c r="B8" s="1054"/>
      <c r="C8" s="1058"/>
      <c r="D8" s="1058"/>
      <c r="E8" s="1058"/>
      <c r="F8" s="1058"/>
      <c r="G8" s="1058"/>
      <c r="H8" s="1058"/>
      <c r="I8" s="1058"/>
      <c r="J8" s="853" t="s">
        <v>538</v>
      </c>
      <c r="K8" s="853" t="s">
        <v>539</v>
      </c>
      <c r="L8" s="853" t="s">
        <v>540</v>
      </c>
      <c r="M8" s="1058"/>
      <c r="N8" s="853" t="s">
        <v>541</v>
      </c>
      <c r="O8" s="853" t="s">
        <v>538</v>
      </c>
      <c r="P8" s="853" t="s">
        <v>539</v>
      </c>
      <c r="Q8" s="853" t="s">
        <v>542</v>
      </c>
    </row>
    <row r="9" spans="1:17" ht="15">
      <c r="A9" s="854">
        <v>1</v>
      </c>
      <c r="B9" s="854">
        <v>2</v>
      </c>
      <c r="C9" s="854">
        <v>3</v>
      </c>
      <c r="D9" s="854">
        <v>4</v>
      </c>
      <c r="E9" s="854">
        <v>5</v>
      </c>
      <c r="F9" s="854">
        <v>6</v>
      </c>
      <c r="G9" s="854">
        <v>7</v>
      </c>
      <c r="H9" s="854">
        <v>8</v>
      </c>
      <c r="I9" s="854">
        <v>9</v>
      </c>
      <c r="J9" s="854">
        <v>10</v>
      </c>
      <c r="K9" s="854">
        <v>11</v>
      </c>
      <c r="L9" s="854">
        <v>12</v>
      </c>
      <c r="M9" s="854">
        <v>13</v>
      </c>
      <c r="N9" s="854">
        <v>14</v>
      </c>
      <c r="O9" s="854">
        <v>15</v>
      </c>
      <c r="P9" s="854">
        <v>16</v>
      </c>
      <c r="Q9" s="854">
        <v>17</v>
      </c>
    </row>
    <row r="10" spans="1:17" ht="16.5" customHeight="1">
      <c r="A10" s="855">
        <v>1</v>
      </c>
      <c r="B10" s="856" t="s">
        <v>543</v>
      </c>
      <c r="C10" s="1057" t="s">
        <v>544</v>
      </c>
      <c r="D10" s="1057"/>
      <c r="E10" s="858">
        <v>0</v>
      </c>
      <c r="F10" s="858">
        <v>0</v>
      </c>
      <c r="G10" s="858">
        <v>0</v>
      </c>
      <c r="H10" s="858">
        <v>0</v>
      </c>
      <c r="I10" s="858">
        <v>0</v>
      </c>
      <c r="J10" s="858">
        <v>0</v>
      </c>
      <c r="K10" s="856">
        <v>0</v>
      </c>
      <c r="L10" s="858">
        <v>0</v>
      </c>
      <c r="M10" s="858">
        <v>0</v>
      </c>
      <c r="N10" s="858">
        <v>0</v>
      </c>
      <c r="O10" s="858">
        <v>0</v>
      </c>
      <c r="P10" s="856">
        <v>0</v>
      </c>
      <c r="Q10" s="856">
        <v>0</v>
      </c>
    </row>
    <row r="11" spans="1:17" ht="15">
      <c r="A11" s="1054" t="s">
        <v>545</v>
      </c>
      <c r="B11" s="856" t="s">
        <v>546</v>
      </c>
      <c r="C11" s="1051">
        <v>1306</v>
      </c>
      <c r="D11" s="1052" t="s">
        <v>547</v>
      </c>
      <c r="E11" s="1050">
        <f>E15</f>
        <v>390000</v>
      </c>
      <c r="F11" s="1050">
        <f>F15</f>
        <v>161850</v>
      </c>
      <c r="G11" s="1050">
        <v>228150</v>
      </c>
      <c r="H11" s="1050">
        <f>H15</f>
        <v>390000</v>
      </c>
      <c r="I11" s="1050">
        <f>I15</f>
        <v>161850</v>
      </c>
      <c r="J11" s="1050">
        <v>0</v>
      </c>
      <c r="K11" s="1050">
        <v>0</v>
      </c>
      <c r="L11" s="1050">
        <f>L15</f>
        <v>161850</v>
      </c>
      <c r="M11" s="1050">
        <f>M15</f>
        <v>228150</v>
      </c>
      <c r="N11" s="1050">
        <v>0</v>
      </c>
      <c r="O11" s="1050">
        <v>0</v>
      </c>
      <c r="P11" s="1051">
        <v>0</v>
      </c>
      <c r="Q11" s="1050">
        <f>M11</f>
        <v>228150</v>
      </c>
    </row>
    <row r="12" spans="1:17" ht="22.5">
      <c r="A12" s="1054"/>
      <c r="B12" s="862" t="s">
        <v>548</v>
      </c>
      <c r="C12" s="1051"/>
      <c r="D12" s="1052"/>
      <c r="E12" s="1050"/>
      <c r="F12" s="1050"/>
      <c r="G12" s="1050"/>
      <c r="H12" s="1050"/>
      <c r="I12" s="1050"/>
      <c r="J12" s="1050"/>
      <c r="K12" s="1050"/>
      <c r="L12" s="1050"/>
      <c r="M12" s="1050"/>
      <c r="N12" s="1050"/>
      <c r="O12" s="1050"/>
      <c r="P12" s="1051"/>
      <c r="Q12" s="1050"/>
    </row>
    <row r="13" spans="1:17" ht="15">
      <c r="A13" s="1054"/>
      <c r="B13" s="856" t="s">
        <v>549</v>
      </c>
      <c r="C13" s="1051"/>
      <c r="D13" s="1052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1"/>
      <c r="Q13" s="1050"/>
    </row>
    <row r="14" spans="1:17" ht="24">
      <c r="A14" s="1054"/>
      <c r="B14" s="863" t="s">
        <v>550</v>
      </c>
      <c r="C14" s="1051"/>
      <c r="D14" s="1052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1"/>
      <c r="Q14" s="1050"/>
    </row>
    <row r="15" spans="1:17" ht="15">
      <c r="A15" s="1054"/>
      <c r="B15" s="856" t="s">
        <v>551</v>
      </c>
      <c r="C15" s="856"/>
      <c r="D15" s="856"/>
      <c r="E15" s="858">
        <v>390000</v>
      </c>
      <c r="F15" s="858">
        <v>161850</v>
      </c>
      <c r="G15" s="858">
        <v>228150</v>
      </c>
      <c r="H15" s="858">
        <f>G15+F15</f>
        <v>390000</v>
      </c>
      <c r="I15" s="858">
        <f>F15</f>
        <v>161850</v>
      </c>
      <c r="J15" s="858">
        <v>0</v>
      </c>
      <c r="K15" s="856">
        <v>0</v>
      </c>
      <c r="L15" s="858">
        <f>I15</f>
        <v>161850</v>
      </c>
      <c r="M15" s="858">
        <f>G15</f>
        <v>228150</v>
      </c>
      <c r="N15" s="858">
        <v>0</v>
      </c>
      <c r="O15" s="858">
        <v>0</v>
      </c>
      <c r="P15" s="856">
        <v>0</v>
      </c>
      <c r="Q15" s="858">
        <f>M15</f>
        <v>228150</v>
      </c>
    </row>
    <row r="16" spans="1:17" ht="15">
      <c r="A16" s="1054"/>
      <c r="B16" s="856" t="s">
        <v>552</v>
      </c>
      <c r="C16" s="856"/>
      <c r="D16" s="856"/>
      <c r="E16" s="856">
        <f>E15</f>
        <v>390000</v>
      </c>
      <c r="F16" s="856">
        <f>F15</f>
        <v>161850</v>
      </c>
      <c r="G16" s="856">
        <f>G15</f>
        <v>228150</v>
      </c>
      <c r="H16" s="856">
        <f>G16+F16</f>
        <v>390000</v>
      </c>
      <c r="I16" s="856">
        <f>F16</f>
        <v>161850</v>
      </c>
      <c r="J16" s="856">
        <v>0</v>
      </c>
      <c r="K16" s="856">
        <v>0</v>
      </c>
      <c r="L16" s="856">
        <f>I16</f>
        <v>161850</v>
      </c>
      <c r="M16" s="856">
        <f>G16</f>
        <v>228150</v>
      </c>
      <c r="N16" s="856">
        <v>0</v>
      </c>
      <c r="O16" s="856">
        <v>0</v>
      </c>
      <c r="P16" s="856">
        <v>0</v>
      </c>
      <c r="Q16" s="858">
        <f>M16</f>
        <v>228150</v>
      </c>
    </row>
    <row r="17" spans="1:17" ht="15">
      <c r="A17" s="1054"/>
      <c r="B17" s="856" t="s">
        <v>553</v>
      </c>
      <c r="C17" s="856"/>
      <c r="D17" s="856"/>
      <c r="E17" s="858">
        <v>0</v>
      </c>
      <c r="F17" s="858">
        <v>0</v>
      </c>
      <c r="G17" s="858">
        <v>0</v>
      </c>
      <c r="H17" s="858">
        <v>0</v>
      </c>
      <c r="I17" s="858">
        <v>0</v>
      </c>
      <c r="J17" s="858">
        <v>0</v>
      </c>
      <c r="K17" s="858">
        <v>0</v>
      </c>
      <c r="L17" s="858">
        <v>0</v>
      </c>
      <c r="M17" s="858">
        <v>0</v>
      </c>
      <c r="N17" s="858">
        <v>0</v>
      </c>
      <c r="O17" s="858">
        <v>0</v>
      </c>
      <c r="P17" s="856">
        <v>0</v>
      </c>
      <c r="Q17" s="858">
        <v>0</v>
      </c>
    </row>
    <row r="18" spans="1:17" ht="15">
      <c r="A18" s="1054"/>
      <c r="B18" s="856" t="s">
        <v>554</v>
      </c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8"/>
      <c r="P18" s="856"/>
      <c r="Q18" s="858"/>
    </row>
    <row r="19" spans="1:17" ht="15">
      <c r="A19" s="1054"/>
      <c r="B19" s="856" t="s">
        <v>555</v>
      </c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8"/>
    </row>
    <row r="20" spans="1:17" ht="15">
      <c r="A20" s="1054"/>
      <c r="B20" s="856" t="s">
        <v>546</v>
      </c>
      <c r="C20" s="1051">
        <v>1306</v>
      </c>
      <c r="D20" s="1052" t="s">
        <v>556</v>
      </c>
      <c r="E20" s="1050">
        <v>350000</v>
      </c>
      <c r="F20" s="1050">
        <v>104700</v>
      </c>
      <c r="G20" s="1050">
        <v>245300</v>
      </c>
      <c r="H20" s="1050">
        <v>350000</v>
      </c>
      <c r="I20" s="1050">
        <v>104700</v>
      </c>
      <c r="J20" s="1050">
        <v>0</v>
      </c>
      <c r="K20" s="1050">
        <v>0</v>
      </c>
      <c r="L20" s="1050">
        <v>104700</v>
      </c>
      <c r="M20" s="1050">
        <v>245300</v>
      </c>
      <c r="N20" s="1050">
        <v>0</v>
      </c>
      <c r="O20" s="1056">
        <v>0</v>
      </c>
      <c r="P20" s="1051">
        <v>0</v>
      </c>
      <c r="Q20" s="1050">
        <v>245300</v>
      </c>
    </row>
    <row r="21" spans="1:17" ht="22.5">
      <c r="A21" s="1054"/>
      <c r="B21" s="862" t="s">
        <v>548</v>
      </c>
      <c r="C21" s="1051"/>
      <c r="D21" s="1052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6"/>
      <c r="P21" s="1051"/>
      <c r="Q21" s="1050"/>
    </row>
    <row r="22" spans="1:17" ht="15">
      <c r="A22" s="1054"/>
      <c r="B22" s="856" t="s">
        <v>557</v>
      </c>
      <c r="C22" s="1051"/>
      <c r="D22" s="1052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6"/>
      <c r="P22" s="1051"/>
      <c r="Q22" s="1050"/>
    </row>
    <row r="23" spans="1:17" ht="36">
      <c r="A23" s="1054"/>
      <c r="B23" s="865" t="s">
        <v>558</v>
      </c>
      <c r="C23" s="1051"/>
      <c r="D23" s="1052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6"/>
      <c r="P23" s="1051"/>
      <c r="Q23" s="1050"/>
    </row>
    <row r="24" spans="1:17" ht="15">
      <c r="A24" s="1054"/>
      <c r="B24" s="856" t="s">
        <v>551</v>
      </c>
      <c r="C24" s="856"/>
      <c r="D24" s="856"/>
      <c r="E24" s="858">
        <v>350000</v>
      </c>
      <c r="F24" s="858">
        <v>104700</v>
      </c>
      <c r="G24" s="858">
        <v>245300</v>
      </c>
      <c r="H24" s="858">
        <v>350000</v>
      </c>
      <c r="I24" s="858">
        <v>104700</v>
      </c>
      <c r="J24" s="858">
        <v>0</v>
      </c>
      <c r="K24" s="856">
        <v>0</v>
      </c>
      <c r="L24" s="858">
        <v>104700</v>
      </c>
      <c r="M24" s="858">
        <v>245300</v>
      </c>
      <c r="N24" s="856">
        <v>0</v>
      </c>
      <c r="O24" s="858">
        <v>0</v>
      </c>
      <c r="P24" s="856"/>
      <c r="Q24" s="858">
        <v>245300</v>
      </c>
    </row>
    <row r="25" spans="1:17" ht="15">
      <c r="A25" s="1054"/>
      <c r="B25" s="856" t="s">
        <v>552</v>
      </c>
      <c r="C25" s="856"/>
      <c r="D25" s="856"/>
      <c r="E25" s="858">
        <v>350000</v>
      </c>
      <c r="F25" s="858">
        <v>104700</v>
      </c>
      <c r="G25" s="858">
        <v>245300</v>
      </c>
      <c r="H25" s="858">
        <v>350000</v>
      </c>
      <c r="I25" s="858">
        <v>104700</v>
      </c>
      <c r="J25" s="858">
        <v>0</v>
      </c>
      <c r="K25" s="858">
        <v>0</v>
      </c>
      <c r="L25" s="858">
        <v>104700</v>
      </c>
      <c r="M25" s="858">
        <v>245300</v>
      </c>
      <c r="N25" s="858">
        <v>0</v>
      </c>
      <c r="O25" s="858">
        <v>0</v>
      </c>
      <c r="P25" s="858">
        <v>0</v>
      </c>
      <c r="Q25" s="858">
        <v>245300</v>
      </c>
    </row>
    <row r="26" spans="1:17" ht="15">
      <c r="A26" s="1054"/>
      <c r="B26" s="856" t="s">
        <v>553</v>
      </c>
      <c r="C26" s="856"/>
      <c r="D26" s="856"/>
      <c r="E26" s="858">
        <v>0</v>
      </c>
      <c r="F26" s="858">
        <v>0</v>
      </c>
      <c r="G26" s="858">
        <v>0</v>
      </c>
      <c r="H26" s="858">
        <v>0</v>
      </c>
      <c r="I26" s="858">
        <v>0</v>
      </c>
      <c r="J26" s="858">
        <v>0</v>
      </c>
      <c r="K26" s="858">
        <v>0</v>
      </c>
      <c r="L26" s="858">
        <v>0</v>
      </c>
      <c r="M26" s="858">
        <v>0</v>
      </c>
      <c r="N26" s="858">
        <v>0</v>
      </c>
      <c r="O26" s="858">
        <v>0</v>
      </c>
      <c r="P26" s="858"/>
      <c r="Q26" s="858">
        <v>0</v>
      </c>
    </row>
    <row r="27" spans="1:17" ht="15">
      <c r="A27" s="1054"/>
      <c r="B27" s="856" t="s">
        <v>554</v>
      </c>
      <c r="C27" s="856"/>
      <c r="D27" s="856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8"/>
    </row>
    <row r="28" spans="1:17" ht="15">
      <c r="A28" s="1054"/>
      <c r="B28" s="856" t="s">
        <v>555</v>
      </c>
      <c r="C28" s="856"/>
      <c r="D28" s="856"/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8"/>
    </row>
    <row r="29" spans="1:17" ht="15">
      <c r="A29" s="1054" t="s">
        <v>559</v>
      </c>
      <c r="B29" s="856" t="s">
        <v>546</v>
      </c>
      <c r="C29" s="1051">
        <v>1306</v>
      </c>
      <c r="D29" s="1052" t="s">
        <v>560</v>
      </c>
      <c r="E29" s="1050">
        <v>170000</v>
      </c>
      <c r="F29" s="1050">
        <v>64000</v>
      </c>
      <c r="G29" s="1050">
        <v>106000</v>
      </c>
      <c r="H29" s="1050">
        <v>170000</v>
      </c>
      <c r="I29" s="1050">
        <v>64000</v>
      </c>
      <c r="J29" s="1050">
        <v>0</v>
      </c>
      <c r="K29" s="1050">
        <v>0</v>
      </c>
      <c r="L29" s="1050">
        <v>64000</v>
      </c>
      <c r="M29" s="1050">
        <v>106000</v>
      </c>
      <c r="N29" s="1050">
        <v>0</v>
      </c>
      <c r="O29" s="1050"/>
      <c r="P29" s="1050">
        <v>0</v>
      </c>
      <c r="Q29" s="1050">
        <v>106000</v>
      </c>
    </row>
    <row r="30" spans="1:17" ht="22.5">
      <c r="A30" s="1054"/>
      <c r="B30" s="862" t="s">
        <v>548</v>
      </c>
      <c r="C30" s="1051"/>
      <c r="D30" s="1052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</row>
    <row r="31" spans="1:17" ht="15">
      <c r="A31" s="1054"/>
      <c r="B31" s="856" t="s">
        <v>557</v>
      </c>
      <c r="C31" s="1051"/>
      <c r="D31" s="1052"/>
      <c r="E31" s="1050"/>
      <c r="F31" s="1050"/>
      <c r="G31" s="1050"/>
      <c r="H31" s="1050"/>
      <c r="I31" s="1050"/>
      <c r="J31" s="1050"/>
      <c r="K31" s="1050"/>
      <c r="L31" s="1050"/>
      <c r="M31" s="1050"/>
      <c r="N31" s="1050"/>
      <c r="O31" s="1050"/>
      <c r="P31" s="1050"/>
      <c r="Q31" s="1050"/>
    </row>
    <row r="32" spans="1:17" ht="36">
      <c r="A32" s="1054"/>
      <c r="B32" s="866" t="s">
        <v>561</v>
      </c>
      <c r="C32" s="1051"/>
      <c r="D32" s="1052"/>
      <c r="E32" s="1050"/>
      <c r="F32" s="1050"/>
      <c r="G32" s="1050"/>
      <c r="H32" s="1050"/>
      <c r="I32" s="1050"/>
      <c r="J32" s="1050"/>
      <c r="K32" s="1050"/>
      <c r="L32" s="1050"/>
      <c r="M32" s="1050"/>
      <c r="N32" s="1050"/>
      <c r="O32" s="1050"/>
      <c r="P32" s="1050"/>
      <c r="Q32" s="1050"/>
    </row>
    <row r="33" spans="1:17" ht="15">
      <c r="A33" s="1054"/>
      <c r="B33" s="856" t="s">
        <v>551</v>
      </c>
      <c r="C33" s="856"/>
      <c r="D33" s="856"/>
      <c r="E33" s="858">
        <v>170000</v>
      </c>
      <c r="F33" s="858">
        <v>64000</v>
      </c>
      <c r="G33" s="858">
        <v>106000</v>
      </c>
      <c r="H33" s="858">
        <v>170000</v>
      </c>
      <c r="I33" s="858">
        <v>64000</v>
      </c>
      <c r="J33" s="858">
        <v>0</v>
      </c>
      <c r="K33" s="858">
        <v>0</v>
      </c>
      <c r="L33" s="858">
        <v>64000</v>
      </c>
      <c r="M33" s="858">
        <v>106000</v>
      </c>
      <c r="N33" s="858">
        <v>0</v>
      </c>
      <c r="O33" s="858">
        <v>0</v>
      </c>
      <c r="P33" s="858">
        <v>0</v>
      </c>
      <c r="Q33" s="858">
        <v>106000</v>
      </c>
    </row>
    <row r="34" spans="1:17" ht="15">
      <c r="A34" s="1054"/>
      <c r="B34" s="856" t="s">
        <v>552</v>
      </c>
      <c r="C34" s="856"/>
      <c r="D34" s="856"/>
      <c r="E34" s="858">
        <v>170000</v>
      </c>
      <c r="F34" s="858">
        <v>64000</v>
      </c>
      <c r="G34" s="858">
        <v>106000</v>
      </c>
      <c r="H34" s="858">
        <v>170000</v>
      </c>
      <c r="I34" s="858">
        <v>64000</v>
      </c>
      <c r="J34" s="858">
        <v>0</v>
      </c>
      <c r="K34" s="858"/>
      <c r="L34" s="858">
        <v>64000</v>
      </c>
      <c r="M34" s="858">
        <v>106000</v>
      </c>
      <c r="N34" s="858"/>
      <c r="O34" s="858">
        <v>0</v>
      </c>
      <c r="P34" s="858"/>
      <c r="Q34" s="858">
        <v>106000</v>
      </c>
    </row>
    <row r="35" spans="1:17" ht="15">
      <c r="A35" s="1054"/>
      <c r="B35" s="856" t="s">
        <v>553</v>
      </c>
      <c r="C35" s="856"/>
      <c r="D35" s="856"/>
      <c r="E35" s="858">
        <v>0</v>
      </c>
      <c r="F35" s="858">
        <v>0</v>
      </c>
      <c r="G35" s="858">
        <v>0</v>
      </c>
      <c r="H35" s="858">
        <v>0</v>
      </c>
      <c r="I35" s="858">
        <v>0</v>
      </c>
      <c r="J35" s="858">
        <v>0</v>
      </c>
      <c r="K35" s="858">
        <v>0</v>
      </c>
      <c r="L35" s="858">
        <v>0</v>
      </c>
      <c r="M35" s="858">
        <v>0</v>
      </c>
      <c r="N35" s="858">
        <v>0</v>
      </c>
      <c r="O35" s="858">
        <v>0</v>
      </c>
      <c r="P35" s="858">
        <v>0</v>
      </c>
      <c r="Q35" s="858">
        <v>0</v>
      </c>
    </row>
    <row r="36" spans="1:17" ht="15">
      <c r="A36" s="1054"/>
      <c r="B36" s="856" t="s">
        <v>554</v>
      </c>
      <c r="C36" s="856"/>
      <c r="D36" s="856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</row>
    <row r="37" spans="1:17" ht="15">
      <c r="A37" s="1054"/>
      <c r="B37" s="856" t="s">
        <v>555</v>
      </c>
      <c r="C37" s="856"/>
      <c r="D37" s="856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</row>
    <row r="38" spans="1:17" ht="22.5" customHeight="1">
      <c r="A38" s="1054" t="s">
        <v>559</v>
      </c>
      <c r="B38" s="852" t="s">
        <v>562</v>
      </c>
      <c r="C38" s="1051">
        <v>1306</v>
      </c>
      <c r="D38" s="1055" t="s">
        <v>560</v>
      </c>
      <c r="E38" s="1050">
        <v>100000</v>
      </c>
      <c r="F38" s="1050">
        <v>45400</v>
      </c>
      <c r="G38" s="1050">
        <v>54600</v>
      </c>
      <c r="H38" s="1050">
        <v>100000</v>
      </c>
      <c r="I38" s="1050">
        <v>45400</v>
      </c>
      <c r="J38" s="1050">
        <v>0</v>
      </c>
      <c r="K38" s="1050">
        <v>0</v>
      </c>
      <c r="L38" s="1050">
        <v>45400</v>
      </c>
      <c r="M38" s="1050">
        <v>54600</v>
      </c>
      <c r="N38" s="1050">
        <v>0</v>
      </c>
      <c r="O38" s="1050">
        <v>0</v>
      </c>
      <c r="P38" s="1050">
        <v>0</v>
      </c>
      <c r="Q38" s="1050">
        <v>54600</v>
      </c>
    </row>
    <row r="39" spans="1:17" ht="22.5">
      <c r="A39" s="1054"/>
      <c r="B39" s="862" t="s">
        <v>548</v>
      </c>
      <c r="C39" s="1051"/>
      <c r="D39" s="1055"/>
      <c r="E39" s="1050"/>
      <c r="F39" s="1050"/>
      <c r="G39" s="1050"/>
      <c r="H39" s="1050"/>
      <c r="I39" s="1050"/>
      <c r="J39" s="1050"/>
      <c r="K39" s="1050"/>
      <c r="L39" s="1050"/>
      <c r="M39" s="1050"/>
      <c r="N39" s="1050"/>
      <c r="O39" s="1050"/>
      <c r="P39" s="1050"/>
      <c r="Q39" s="1050"/>
    </row>
    <row r="40" spans="1:17" ht="56.25">
      <c r="A40" s="1054"/>
      <c r="B40" s="866" t="s">
        <v>563</v>
      </c>
      <c r="C40" s="1051"/>
      <c r="D40" s="1055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</row>
    <row r="41" spans="1:17" ht="9" customHeight="1">
      <c r="A41" s="1054"/>
      <c r="B41" s="856"/>
      <c r="C41" s="1051"/>
      <c r="D41" s="1055"/>
      <c r="E41" s="1050"/>
      <c r="F41" s="1050"/>
      <c r="G41" s="1050"/>
      <c r="H41" s="1050"/>
      <c r="I41" s="1050"/>
      <c r="J41" s="1050"/>
      <c r="K41" s="1050"/>
      <c r="L41" s="1050"/>
      <c r="M41" s="1050"/>
      <c r="N41" s="1050"/>
      <c r="O41" s="1050"/>
      <c r="P41" s="1050"/>
      <c r="Q41" s="1050"/>
    </row>
    <row r="42" spans="1:17" ht="15">
      <c r="A42" s="1054"/>
      <c r="B42" s="867" t="s">
        <v>551</v>
      </c>
      <c r="C42" s="856"/>
      <c r="D42" s="856"/>
      <c r="E42" s="858">
        <v>100000</v>
      </c>
      <c r="F42" s="858">
        <v>45400</v>
      </c>
      <c r="G42" s="858">
        <v>54600</v>
      </c>
      <c r="H42" s="858">
        <v>100000</v>
      </c>
      <c r="I42" s="858">
        <v>45400</v>
      </c>
      <c r="J42" s="858">
        <v>0</v>
      </c>
      <c r="K42" s="858">
        <v>0</v>
      </c>
      <c r="L42" s="858">
        <v>45400</v>
      </c>
      <c r="M42" s="858">
        <v>54600</v>
      </c>
      <c r="N42" s="858">
        <v>0</v>
      </c>
      <c r="O42" s="858">
        <v>0</v>
      </c>
      <c r="P42" s="858">
        <v>0</v>
      </c>
      <c r="Q42" s="858">
        <v>54600</v>
      </c>
    </row>
    <row r="43" spans="1:17" ht="15">
      <c r="A43" s="1054"/>
      <c r="B43" s="856" t="s">
        <v>552</v>
      </c>
      <c r="C43" s="856"/>
      <c r="D43" s="856"/>
      <c r="E43" s="858">
        <v>100000</v>
      </c>
      <c r="F43" s="858">
        <v>45400</v>
      </c>
      <c r="G43" s="858">
        <v>54600</v>
      </c>
      <c r="H43" s="858">
        <v>100000</v>
      </c>
      <c r="I43" s="858">
        <v>45400</v>
      </c>
      <c r="J43" s="858">
        <v>0</v>
      </c>
      <c r="K43" s="858">
        <v>0</v>
      </c>
      <c r="L43" s="858">
        <v>45400</v>
      </c>
      <c r="M43" s="858">
        <v>54600</v>
      </c>
      <c r="N43" s="858">
        <v>0</v>
      </c>
      <c r="O43" s="858">
        <v>0</v>
      </c>
      <c r="P43" s="858">
        <v>0</v>
      </c>
      <c r="Q43" s="858">
        <v>54600</v>
      </c>
    </row>
    <row r="44" spans="1:17" ht="15">
      <c r="A44" s="1054"/>
      <c r="B44" s="856" t="s">
        <v>553</v>
      </c>
      <c r="C44" s="856"/>
      <c r="D44" s="856"/>
      <c r="E44" s="858">
        <v>0</v>
      </c>
      <c r="F44" s="858">
        <v>0</v>
      </c>
      <c r="G44" s="858">
        <v>0</v>
      </c>
      <c r="H44" s="858">
        <v>0</v>
      </c>
      <c r="I44" s="858">
        <v>0</v>
      </c>
      <c r="J44" s="858">
        <v>0</v>
      </c>
      <c r="K44" s="858">
        <v>0</v>
      </c>
      <c r="L44" s="858">
        <v>0</v>
      </c>
      <c r="M44" s="858">
        <v>0</v>
      </c>
      <c r="N44" s="858">
        <v>0</v>
      </c>
      <c r="O44" s="858">
        <v>0</v>
      </c>
      <c r="P44" s="858">
        <v>0</v>
      </c>
      <c r="Q44" s="858">
        <v>0</v>
      </c>
    </row>
    <row r="45" spans="1:17" ht="15">
      <c r="A45" s="1054"/>
      <c r="B45" s="856" t="s">
        <v>554</v>
      </c>
      <c r="C45" s="856"/>
      <c r="D45" s="856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</row>
    <row r="46" spans="1:17" ht="15">
      <c r="A46" s="1054"/>
      <c r="B46" s="856" t="s">
        <v>555</v>
      </c>
      <c r="C46" s="856"/>
      <c r="D46" s="856"/>
      <c r="E46" s="858"/>
      <c r="F46" s="858"/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8"/>
    </row>
    <row r="47" spans="1:17" ht="15">
      <c r="A47" s="1054" t="s">
        <v>559</v>
      </c>
      <c r="B47" s="852" t="s">
        <v>564</v>
      </c>
      <c r="C47" s="1051">
        <v>1306</v>
      </c>
      <c r="D47" s="1052" t="s">
        <v>565</v>
      </c>
      <c r="E47" s="1050">
        <f>E51</f>
        <v>334000</v>
      </c>
      <c r="F47" s="1050">
        <f>F51</f>
        <v>126000</v>
      </c>
      <c r="G47" s="1050">
        <v>208000</v>
      </c>
      <c r="H47" s="1050">
        <f>H51</f>
        <v>334000</v>
      </c>
      <c r="I47" s="1050">
        <f>I51</f>
        <v>126000</v>
      </c>
      <c r="J47" s="1050">
        <v>0</v>
      </c>
      <c r="K47" s="1050">
        <v>0</v>
      </c>
      <c r="L47" s="1050">
        <f>L51</f>
        <v>126000</v>
      </c>
      <c r="M47" s="1050">
        <v>208000</v>
      </c>
      <c r="N47" s="1050">
        <v>0</v>
      </c>
      <c r="O47" s="1050">
        <v>0</v>
      </c>
      <c r="P47" s="1050">
        <v>0</v>
      </c>
      <c r="Q47" s="1050">
        <v>208000</v>
      </c>
    </row>
    <row r="48" spans="1:17" ht="22.5">
      <c r="A48" s="1054"/>
      <c r="B48" s="862" t="s">
        <v>548</v>
      </c>
      <c r="C48" s="1051"/>
      <c r="D48" s="1052"/>
      <c r="E48" s="1050"/>
      <c r="F48" s="1050"/>
      <c r="G48" s="1050"/>
      <c r="H48" s="1050"/>
      <c r="I48" s="1050"/>
      <c r="J48" s="1050"/>
      <c r="K48" s="1050"/>
      <c r="L48" s="1050"/>
      <c r="M48" s="1050"/>
      <c r="N48" s="1050"/>
      <c r="O48" s="1050"/>
      <c r="P48" s="1050"/>
      <c r="Q48" s="1050"/>
    </row>
    <row r="49" spans="1:17" ht="15">
      <c r="A49" s="1054"/>
      <c r="B49" s="856" t="s">
        <v>557</v>
      </c>
      <c r="C49" s="1051"/>
      <c r="D49" s="1052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</row>
    <row r="50" spans="1:17" ht="33.75">
      <c r="A50" s="1054"/>
      <c r="B50" s="866" t="s">
        <v>566</v>
      </c>
      <c r="C50" s="1051"/>
      <c r="D50" s="1052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</row>
    <row r="51" spans="1:17" ht="15">
      <c r="A51" s="1054"/>
      <c r="B51" s="856" t="s">
        <v>551</v>
      </c>
      <c r="C51" s="856"/>
      <c r="D51" s="856"/>
      <c r="E51" s="858">
        <v>334000</v>
      </c>
      <c r="F51" s="858">
        <v>126000</v>
      </c>
      <c r="G51" s="858">
        <v>208000</v>
      </c>
      <c r="H51" s="858">
        <f>G51+F51</f>
        <v>334000</v>
      </c>
      <c r="I51" s="858">
        <v>126000</v>
      </c>
      <c r="J51" s="858">
        <v>0</v>
      </c>
      <c r="K51" s="858">
        <v>0</v>
      </c>
      <c r="L51" s="858">
        <v>126000</v>
      </c>
      <c r="M51" s="858">
        <v>208000</v>
      </c>
      <c r="N51" s="858">
        <v>0</v>
      </c>
      <c r="O51" s="858">
        <v>0</v>
      </c>
      <c r="P51" s="858">
        <v>0</v>
      </c>
      <c r="Q51" s="858">
        <v>208000</v>
      </c>
    </row>
    <row r="52" spans="1:17" ht="15">
      <c r="A52" s="1054"/>
      <c r="B52" s="856" t="s">
        <v>552</v>
      </c>
      <c r="C52" s="856"/>
      <c r="D52" s="856"/>
      <c r="E52" s="858">
        <v>334000</v>
      </c>
      <c r="F52" s="858">
        <f>F51</f>
        <v>126000</v>
      </c>
      <c r="G52" s="858">
        <v>208000</v>
      </c>
      <c r="H52" s="858">
        <f>H51</f>
        <v>334000</v>
      </c>
      <c r="I52" s="858">
        <f>I51</f>
        <v>126000</v>
      </c>
      <c r="J52" s="858">
        <v>0</v>
      </c>
      <c r="K52" s="858">
        <v>0</v>
      </c>
      <c r="L52" s="858">
        <f>L51</f>
        <v>126000</v>
      </c>
      <c r="M52" s="858">
        <v>208000</v>
      </c>
      <c r="N52" s="858">
        <v>0</v>
      </c>
      <c r="O52" s="858">
        <v>0</v>
      </c>
      <c r="P52" s="858">
        <v>0</v>
      </c>
      <c r="Q52" s="858">
        <v>208000</v>
      </c>
    </row>
    <row r="53" spans="1:17" ht="15">
      <c r="A53" s="1054"/>
      <c r="B53" s="856" t="s">
        <v>553</v>
      </c>
      <c r="C53" s="856"/>
      <c r="D53" s="856"/>
      <c r="E53" s="858">
        <v>0</v>
      </c>
      <c r="F53" s="858">
        <v>0</v>
      </c>
      <c r="G53" s="858">
        <v>0</v>
      </c>
      <c r="H53" s="858">
        <v>0</v>
      </c>
      <c r="I53" s="858">
        <v>0</v>
      </c>
      <c r="J53" s="858">
        <v>0</v>
      </c>
      <c r="K53" s="858">
        <v>0</v>
      </c>
      <c r="L53" s="858">
        <v>0</v>
      </c>
      <c r="M53" s="858">
        <v>0</v>
      </c>
      <c r="N53" s="858">
        <v>0</v>
      </c>
      <c r="O53" s="858">
        <v>0</v>
      </c>
      <c r="P53" s="858">
        <v>0</v>
      </c>
      <c r="Q53" s="858">
        <v>0</v>
      </c>
    </row>
    <row r="54" spans="1:17" ht="15">
      <c r="A54" s="1054"/>
      <c r="B54" s="856" t="s">
        <v>554</v>
      </c>
      <c r="C54" s="856"/>
      <c r="D54" s="856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8"/>
    </row>
    <row r="55" spans="1:17" ht="15">
      <c r="A55" s="1054"/>
      <c r="B55" s="856" t="s">
        <v>555</v>
      </c>
      <c r="C55" s="856"/>
      <c r="D55" s="856"/>
      <c r="E55" s="858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8"/>
    </row>
    <row r="56" spans="1:17" ht="15">
      <c r="A56" s="1054" t="s">
        <v>559</v>
      </c>
      <c r="B56" s="868" t="s">
        <v>567</v>
      </c>
      <c r="C56" s="1051">
        <v>1306</v>
      </c>
      <c r="D56" s="1052" t="s">
        <v>568</v>
      </c>
      <c r="E56" s="1050">
        <f>'INWEST 2007'!F82</f>
        <v>330559</v>
      </c>
      <c r="F56" s="1050">
        <f>'INWEST 2007'!H82</f>
        <v>174129</v>
      </c>
      <c r="G56" s="1050">
        <f>G60</f>
        <v>156430</v>
      </c>
      <c r="H56" s="1050">
        <f>G56+F56</f>
        <v>330559</v>
      </c>
      <c r="I56" s="1050">
        <f>F56</f>
        <v>174129</v>
      </c>
      <c r="J56" s="1050">
        <v>0</v>
      </c>
      <c r="K56" s="1050">
        <v>0</v>
      </c>
      <c r="L56" s="1050">
        <f>I56</f>
        <v>174129</v>
      </c>
      <c r="M56" s="1050">
        <f>G56</f>
        <v>156430</v>
      </c>
      <c r="N56" s="1050">
        <v>0</v>
      </c>
      <c r="O56" s="1050">
        <v>0</v>
      </c>
      <c r="P56" s="1050">
        <v>0</v>
      </c>
      <c r="Q56" s="1050">
        <f>M56</f>
        <v>156430</v>
      </c>
    </row>
    <row r="57" spans="1:17" ht="22.5">
      <c r="A57" s="1054"/>
      <c r="B57" s="862" t="s">
        <v>548</v>
      </c>
      <c r="C57" s="1051"/>
      <c r="D57" s="1052"/>
      <c r="E57" s="1050"/>
      <c r="F57" s="1050"/>
      <c r="G57" s="1050"/>
      <c r="H57" s="1050"/>
      <c r="I57" s="1050"/>
      <c r="J57" s="1050"/>
      <c r="K57" s="1050"/>
      <c r="L57" s="1050"/>
      <c r="M57" s="1050"/>
      <c r="N57" s="1050"/>
      <c r="O57" s="1050"/>
      <c r="P57" s="1050"/>
      <c r="Q57" s="1050"/>
    </row>
    <row r="58" spans="1:17" ht="15">
      <c r="A58" s="1054"/>
      <c r="B58" s="856" t="s">
        <v>557</v>
      </c>
      <c r="C58" s="1051"/>
      <c r="D58" s="1052"/>
      <c r="E58" s="1050"/>
      <c r="F58" s="1050"/>
      <c r="G58" s="1050"/>
      <c r="H58" s="1050"/>
      <c r="I58" s="1050"/>
      <c r="J58" s="1050"/>
      <c r="K58" s="1050"/>
      <c r="L58" s="1050"/>
      <c r="M58" s="1050"/>
      <c r="N58" s="1050"/>
      <c r="O58" s="1050"/>
      <c r="P58" s="1050"/>
      <c r="Q58" s="1050"/>
    </row>
    <row r="59" spans="1:17" ht="46.5" customHeight="1">
      <c r="A59" s="1054"/>
      <c r="B59" s="869" t="s">
        <v>569</v>
      </c>
      <c r="C59" s="1051"/>
      <c r="D59" s="1052"/>
      <c r="E59" s="1050"/>
      <c r="F59" s="1050"/>
      <c r="G59" s="1050"/>
      <c r="H59" s="1050"/>
      <c r="I59" s="1050"/>
      <c r="J59" s="1050"/>
      <c r="K59" s="1050"/>
      <c r="L59" s="1050"/>
      <c r="M59" s="1050"/>
      <c r="N59" s="1050"/>
      <c r="O59" s="1050"/>
      <c r="P59" s="1050"/>
      <c r="Q59" s="1050"/>
    </row>
    <row r="60" spans="1:17" ht="15">
      <c r="A60" s="1054"/>
      <c r="B60" s="856" t="s">
        <v>551</v>
      </c>
      <c r="C60" s="856"/>
      <c r="D60" s="856"/>
      <c r="E60" s="858">
        <f>E56</f>
        <v>330559</v>
      </c>
      <c r="F60" s="858">
        <f>F56</f>
        <v>174129</v>
      </c>
      <c r="G60" s="858">
        <f>'INWEST 2007'!J82</f>
        <v>156430</v>
      </c>
      <c r="H60" s="858">
        <f>G60+F60</f>
        <v>330559</v>
      </c>
      <c r="I60" s="858">
        <f>I56</f>
        <v>174129</v>
      </c>
      <c r="J60" s="858">
        <v>0</v>
      </c>
      <c r="K60" s="858">
        <v>0</v>
      </c>
      <c r="L60" s="858">
        <f>F60</f>
        <v>174129</v>
      </c>
      <c r="M60" s="858">
        <f>M56</f>
        <v>156430</v>
      </c>
      <c r="N60" s="858">
        <v>0</v>
      </c>
      <c r="O60" s="858">
        <v>0</v>
      </c>
      <c r="P60" s="858">
        <v>0</v>
      </c>
      <c r="Q60" s="858">
        <f>Q56</f>
        <v>156430</v>
      </c>
    </row>
    <row r="61" spans="1:17" ht="15">
      <c r="A61" s="1054"/>
      <c r="B61" s="856" t="s">
        <v>552</v>
      </c>
      <c r="C61" s="856"/>
      <c r="D61" s="856"/>
      <c r="E61" s="858">
        <f>E60</f>
        <v>330559</v>
      </c>
      <c r="F61" s="858">
        <f>F60</f>
        <v>174129</v>
      </c>
      <c r="G61" s="858">
        <f>G60</f>
        <v>156430</v>
      </c>
      <c r="H61" s="858">
        <f>H60</f>
        <v>330559</v>
      </c>
      <c r="I61" s="858">
        <f>I60</f>
        <v>174129</v>
      </c>
      <c r="J61" s="858">
        <v>0</v>
      </c>
      <c r="K61" s="858">
        <v>0</v>
      </c>
      <c r="L61" s="858">
        <f>L60</f>
        <v>174129</v>
      </c>
      <c r="M61" s="858">
        <f>M60</f>
        <v>156430</v>
      </c>
      <c r="N61" s="858">
        <v>0</v>
      </c>
      <c r="O61" s="858">
        <v>0</v>
      </c>
      <c r="P61" s="858">
        <v>0</v>
      </c>
      <c r="Q61" s="858">
        <f>Q60</f>
        <v>156430</v>
      </c>
    </row>
    <row r="62" spans="1:17" ht="15">
      <c r="A62" s="1054"/>
      <c r="B62" s="856" t="s">
        <v>553</v>
      </c>
      <c r="C62" s="856"/>
      <c r="D62" s="856"/>
      <c r="E62" s="858">
        <v>0</v>
      </c>
      <c r="F62" s="858">
        <v>0</v>
      </c>
      <c r="G62" s="858">
        <v>0</v>
      </c>
      <c r="H62" s="858">
        <v>0</v>
      </c>
      <c r="I62" s="858">
        <v>0</v>
      </c>
      <c r="J62" s="858">
        <v>0</v>
      </c>
      <c r="K62" s="858">
        <v>0</v>
      </c>
      <c r="L62" s="858">
        <v>0</v>
      </c>
      <c r="M62" s="858">
        <v>0</v>
      </c>
      <c r="N62" s="858">
        <v>0</v>
      </c>
      <c r="O62" s="858">
        <v>0</v>
      </c>
      <c r="P62" s="858">
        <v>0</v>
      </c>
      <c r="Q62" s="858">
        <v>0</v>
      </c>
    </row>
    <row r="63" spans="1:17" ht="15">
      <c r="A63" s="1054"/>
      <c r="B63" s="856" t="s">
        <v>554</v>
      </c>
      <c r="C63" s="856"/>
      <c r="D63" s="856"/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70"/>
    </row>
    <row r="64" spans="1:17" ht="15">
      <c r="A64" s="1054"/>
      <c r="B64" s="856" t="s">
        <v>555</v>
      </c>
      <c r="C64" s="856"/>
      <c r="D64" s="856"/>
      <c r="E64" s="858"/>
      <c r="F64" s="858"/>
      <c r="G64" s="858"/>
      <c r="H64" s="858"/>
      <c r="I64" s="858"/>
      <c r="J64" s="858"/>
      <c r="K64" s="858"/>
      <c r="L64" s="858"/>
      <c r="M64" s="858"/>
      <c r="N64" s="858"/>
      <c r="O64" s="858"/>
      <c r="P64" s="870"/>
      <c r="Q64" s="871"/>
    </row>
    <row r="65" spans="1:17" ht="15">
      <c r="A65" s="1054" t="s">
        <v>559</v>
      </c>
      <c r="B65" s="852" t="s">
        <v>546</v>
      </c>
      <c r="C65" s="1051">
        <v>1306</v>
      </c>
      <c r="D65" s="1052" t="s">
        <v>570</v>
      </c>
      <c r="E65" s="1050">
        <v>80000</v>
      </c>
      <c r="F65" s="1050">
        <v>28000</v>
      </c>
      <c r="G65" s="1050">
        <v>52000</v>
      </c>
      <c r="H65" s="1050">
        <v>80000</v>
      </c>
      <c r="I65" s="1050">
        <v>28000</v>
      </c>
      <c r="J65" s="1050">
        <v>0</v>
      </c>
      <c r="K65" s="1050">
        <v>0</v>
      </c>
      <c r="L65" s="1050">
        <v>28000</v>
      </c>
      <c r="M65" s="1050">
        <v>52000</v>
      </c>
      <c r="N65" s="1050">
        <v>0</v>
      </c>
      <c r="O65" s="1050"/>
      <c r="P65" s="1050">
        <v>0</v>
      </c>
      <c r="Q65" s="872"/>
    </row>
    <row r="66" spans="1:17" ht="22.5">
      <c r="A66" s="1054"/>
      <c r="B66" s="862" t="s">
        <v>548</v>
      </c>
      <c r="C66" s="1051"/>
      <c r="D66" s="1052"/>
      <c r="E66" s="1050"/>
      <c r="F66" s="1050"/>
      <c r="G66" s="1050"/>
      <c r="H66" s="1050"/>
      <c r="I66" s="1050"/>
      <c r="J66" s="1050"/>
      <c r="K66" s="1050"/>
      <c r="L66" s="1050"/>
      <c r="M66" s="1050"/>
      <c r="N66" s="1050"/>
      <c r="O66" s="1050"/>
      <c r="P66" s="1050"/>
      <c r="Q66" s="872"/>
    </row>
    <row r="67" spans="1:17" ht="15">
      <c r="A67" s="1054"/>
      <c r="B67" s="856" t="s">
        <v>557</v>
      </c>
      <c r="C67" s="1051"/>
      <c r="D67" s="1052"/>
      <c r="E67" s="1050"/>
      <c r="F67" s="1050"/>
      <c r="G67" s="1050"/>
      <c r="H67" s="1050"/>
      <c r="I67" s="1050"/>
      <c r="J67" s="1050"/>
      <c r="K67" s="1050"/>
      <c r="L67" s="1050"/>
      <c r="M67" s="1050"/>
      <c r="N67" s="1050"/>
      <c r="O67" s="1050"/>
      <c r="P67" s="1050"/>
      <c r="Q67" s="873">
        <v>52000</v>
      </c>
    </row>
    <row r="68" spans="1:17" ht="56.25">
      <c r="A68" s="1054"/>
      <c r="B68" s="866" t="s">
        <v>571</v>
      </c>
      <c r="C68" s="1051"/>
      <c r="D68" s="1052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872"/>
    </row>
    <row r="69" spans="1:17" ht="15">
      <c r="A69" s="1054"/>
      <c r="B69" s="856" t="s">
        <v>551</v>
      </c>
      <c r="C69" s="856"/>
      <c r="D69" s="856"/>
      <c r="E69" s="858">
        <v>80000</v>
      </c>
      <c r="F69" s="858">
        <v>28000</v>
      </c>
      <c r="G69" s="858">
        <v>52000</v>
      </c>
      <c r="H69" s="858">
        <v>80000</v>
      </c>
      <c r="I69" s="858">
        <v>28000</v>
      </c>
      <c r="J69" s="858">
        <v>0</v>
      </c>
      <c r="K69" s="858">
        <v>0</v>
      </c>
      <c r="L69" s="858">
        <v>28000</v>
      </c>
      <c r="M69" s="858">
        <v>52000</v>
      </c>
      <c r="N69" s="858">
        <v>0</v>
      </c>
      <c r="O69" s="858"/>
      <c r="P69" s="874">
        <v>0</v>
      </c>
      <c r="Q69" s="874">
        <v>52000</v>
      </c>
    </row>
    <row r="70" spans="1:17" ht="15">
      <c r="A70" s="1054"/>
      <c r="B70" s="856" t="s">
        <v>552</v>
      </c>
      <c r="C70" s="856"/>
      <c r="D70" s="856"/>
      <c r="E70" s="858">
        <v>80000</v>
      </c>
      <c r="F70" s="858">
        <v>28000</v>
      </c>
      <c r="G70" s="858">
        <v>52000</v>
      </c>
      <c r="H70" s="858">
        <v>80000</v>
      </c>
      <c r="I70" s="858">
        <v>28000</v>
      </c>
      <c r="J70" s="858">
        <v>0</v>
      </c>
      <c r="K70" s="858">
        <v>0</v>
      </c>
      <c r="L70" s="858">
        <v>28000</v>
      </c>
      <c r="M70" s="858">
        <v>52000</v>
      </c>
      <c r="N70" s="858">
        <v>0</v>
      </c>
      <c r="O70" s="858"/>
      <c r="P70" s="874">
        <v>0</v>
      </c>
      <c r="Q70" s="864">
        <v>52000</v>
      </c>
    </row>
    <row r="71" spans="1:17" ht="15">
      <c r="A71" s="1054"/>
      <c r="B71" s="856" t="s">
        <v>553</v>
      </c>
      <c r="C71" s="856"/>
      <c r="D71" s="856"/>
      <c r="E71" s="858">
        <v>0</v>
      </c>
      <c r="F71" s="858">
        <v>0</v>
      </c>
      <c r="G71" s="858">
        <v>0</v>
      </c>
      <c r="H71" s="858">
        <v>0</v>
      </c>
      <c r="I71" s="858">
        <v>0</v>
      </c>
      <c r="J71" s="858">
        <v>0</v>
      </c>
      <c r="K71" s="858">
        <v>0</v>
      </c>
      <c r="L71" s="858">
        <v>0</v>
      </c>
      <c r="M71" s="858">
        <v>0</v>
      </c>
      <c r="N71" s="858">
        <v>0</v>
      </c>
      <c r="O71" s="858">
        <v>0</v>
      </c>
      <c r="P71" s="874">
        <v>0</v>
      </c>
      <c r="Q71" s="861"/>
    </row>
    <row r="72" spans="1:17" ht="15">
      <c r="A72" s="1054"/>
      <c r="B72" s="856" t="s">
        <v>554</v>
      </c>
      <c r="C72" s="856"/>
      <c r="D72" s="856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74"/>
      <c r="Q72" s="861"/>
    </row>
    <row r="73" spans="1:17" ht="15">
      <c r="A73" s="1054"/>
      <c r="B73" s="856" t="s">
        <v>555</v>
      </c>
      <c r="C73" s="856"/>
      <c r="D73" s="856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74"/>
      <c r="Q73" s="861"/>
    </row>
    <row r="74" spans="1:17" ht="15">
      <c r="A74" s="875"/>
      <c r="B74" s="868" t="s">
        <v>572</v>
      </c>
      <c r="C74" s="1052">
        <v>1306</v>
      </c>
      <c r="D74" s="1053" t="s">
        <v>573</v>
      </c>
      <c r="E74" s="1050">
        <v>440000</v>
      </c>
      <c r="F74" s="1050">
        <v>170000</v>
      </c>
      <c r="G74" s="1050">
        <v>270000</v>
      </c>
      <c r="H74" s="1050">
        <v>440000</v>
      </c>
      <c r="I74" s="1050">
        <v>170000</v>
      </c>
      <c r="J74" s="1050">
        <v>0</v>
      </c>
      <c r="K74" s="1050">
        <v>0</v>
      </c>
      <c r="L74" s="1050">
        <v>170000</v>
      </c>
      <c r="M74" s="1050">
        <v>270000</v>
      </c>
      <c r="N74" s="1050">
        <v>0</v>
      </c>
      <c r="O74" s="1050">
        <v>0</v>
      </c>
      <c r="P74" s="1050">
        <v>0</v>
      </c>
      <c r="Q74" s="873">
        <v>270000</v>
      </c>
    </row>
    <row r="75" spans="1:17" ht="22.5">
      <c r="A75" s="876"/>
      <c r="B75" s="862" t="s">
        <v>548</v>
      </c>
      <c r="C75" s="1052"/>
      <c r="D75" s="1053"/>
      <c r="E75" s="1053"/>
      <c r="F75" s="1053"/>
      <c r="G75" s="1053"/>
      <c r="H75" s="1053"/>
      <c r="I75" s="1053"/>
      <c r="J75" s="1053"/>
      <c r="K75" s="1053"/>
      <c r="L75" s="1053"/>
      <c r="M75" s="1053"/>
      <c r="N75" s="1053"/>
      <c r="O75" s="1050"/>
      <c r="P75" s="1050"/>
      <c r="Q75" s="872"/>
    </row>
    <row r="76" spans="1:17" ht="15">
      <c r="A76"/>
      <c r="B76" s="856" t="s">
        <v>557</v>
      </c>
      <c r="C76" s="1052"/>
      <c r="D76" s="1053"/>
      <c r="E76" s="1053"/>
      <c r="F76" s="1053"/>
      <c r="G76" s="1053"/>
      <c r="H76" s="1053"/>
      <c r="I76" s="1053"/>
      <c r="J76" s="1053"/>
      <c r="K76" s="1053"/>
      <c r="L76" s="1053"/>
      <c r="M76" s="1053"/>
      <c r="N76" s="1053"/>
      <c r="O76" s="1050"/>
      <c r="P76" s="1050"/>
      <c r="Q76" s="873"/>
    </row>
    <row r="77" spans="1:17" ht="39.75" customHeight="1">
      <c r="A77"/>
      <c r="B77" s="866" t="s">
        <v>574</v>
      </c>
      <c r="C77" s="1052"/>
      <c r="D77" s="1053"/>
      <c r="E77" s="1053"/>
      <c r="F77" s="1053"/>
      <c r="G77" s="1053"/>
      <c r="H77" s="1053"/>
      <c r="I77" s="1053"/>
      <c r="J77" s="1053"/>
      <c r="K77" s="1053"/>
      <c r="L77" s="1053"/>
      <c r="M77" s="1053"/>
      <c r="N77" s="1053"/>
      <c r="O77" s="1050"/>
      <c r="P77" s="1050"/>
      <c r="Q77" s="877"/>
    </row>
    <row r="78" spans="1:17" ht="15">
      <c r="A78" s="856"/>
      <c r="B78" s="856" t="s">
        <v>551</v>
      </c>
      <c r="C78" s="856"/>
      <c r="D78" s="858"/>
      <c r="E78" s="858">
        <v>440000</v>
      </c>
      <c r="F78" s="858">
        <v>170000</v>
      </c>
      <c r="G78" s="858">
        <v>270000</v>
      </c>
      <c r="H78" s="858">
        <v>440000</v>
      </c>
      <c r="I78" s="858">
        <v>170000</v>
      </c>
      <c r="J78" s="858"/>
      <c r="K78" s="858"/>
      <c r="L78" s="858">
        <v>170000</v>
      </c>
      <c r="M78" s="858">
        <v>270000</v>
      </c>
      <c r="N78" s="858"/>
      <c r="O78" s="858"/>
      <c r="P78" s="874"/>
      <c r="Q78" s="874">
        <v>270000</v>
      </c>
    </row>
    <row r="79" spans="1:17" ht="15">
      <c r="A79" s="856"/>
      <c r="B79" s="856" t="s">
        <v>552</v>
      </c>
      <c r="C79" s="856"/>
      <c r="D79" s="856"/>
      <c r="E79" s="858">
        <v>40000</v>
      </c>
      <c r="F79" s="858">
        <v>40000</v>
      </c>
      <c r="G79" s="858">
        <v>0</v>
      </c>
      <c r="H79" s="858">
        <v>40000</v>
      </c>
      <c r="I79" s="858">
        <v>40000</v>
      </c>
      <c r="J79" s="858"/>
      <c r="K79" s="858"/>
      <c r="L79" s="858">
        <v>40000</v>
      </c>
      <c r="M79" s="858"/>
      <c r="N79" s="858"/>
      <c r="O79" s="858"/>
      <c r="P79" s="874"/>
      <c r="Q79" s="861"/>
    </row>
    <row r="80" spans="1:17" ht="15">
      <c r="A80" s="856"/>
      <c r="B80" s="856" t="s">
        <v>553</v>
      </c>
      <c r="C80" s="856"/>
      <c r="D80" s="858"/>
      <c r="E80" s="858">
        <v>400000</v>
      </c>
      <c r="F80" s="858">
        <v>130000</v>
      </c>
      <c r="G80" s="858">
        <v>270000</v>
      </c>
      <c r="H80" s="858">
        <v>400000</v>
      </c>
      <c r="I80" s="858">
        <v>130000</v>
      </c>
      <c r="J80" s="858"/>
      <c r="K80" s="858"/>
      <c r="L80" s="858">
        <v>130000</v>
      </c>
      <c r="M80" s="858">
        <v>270000</v>
      </c>
      <c r="N80" s="858"/>
      <c r="O80" s="858"/>
      <c r="P80" s="874"/>
      <c r="Q80" s="861">
        <v>270000</v>
      </c>
    </row>
    <row r="81" spans="1:17" ht="15">
      <c r="A81" s="856"/>
      <c r="B81" s="856" t="s">
        <v>554</v>
      </c>
      <c r="C81" s="856"/>
      <c r="D81" s="856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8"/>
      <c r="P81" s="874"/>
      <c r="Q81" s="861"/>
    </row>
    <row r="82" spans="1:17" ht="15">
      <c r="A82" s="856"/>
      <c r="B82" s="856" t="s">
        <v>555</v>
      </c>
      <c r="C82" s="856"/>
      <c r="D82" s="856"/>
      <c r="E82" s="858"/>
      <c r="F82" s="858"/>
      <c r="G82" s="858"/>
      <c r="H82" s="858"/>
      <c r="I82" s="858"/>
      <c r="J82" s="858"/>
      <c r="K82" s="858"/>
      <c r="L82" s="858"/>
      <c r="M82" s="858"/>
      <c r="N82" s="858"/>
      <c r="O82" s="858"/>
      <c r="P82" s="874"/>
      <c r="Q82" s="861"/>
    </row>
    <row r="83" spans="1:17" ht="15">
      <c r="A83" s="1051" t="s">
        <v>559</v>
      </c>
      <c r="B83" s="878" t="s">
        <v>575</v>
      </c>
      <c r="C83" s="1051"/>
      <c r="D83" s="1052"/>
      <c r="E83" s="1050"/>
      <c r="F83" s="1050"/>
      <c r="G83" s="1050"/>
      <c r="H83" s="1050"/>
      <c r="I83" s="1050"/>
      <c r="J83" s="1050">
        <v>0</v>
      </c>
      <c r="K83" s="1050">
        <v>0</v>
      </c>
      <c r="L83" s="1050"/>
      <c r="M83" s="1050"/>
      <c r="N83" s="1050">
        <v>0</v>
      </c>
      <c r="O83" s="1050"/>
      <c r="P83" s="1050">
        <v>0</v>
      </c>
      <c r="Q83" s="1050">
        <v>0</v>
      </c>
    </row>
    <row r="84" spans="1:17" ht="15">
      <c r="A84" s="1051">
        <v>2</v>
      </c>
      <c r="B84" s="879" t="s">
        <v>576</v>
      </c>
      <c r="C84" s="1051" t="s">
        <v>544</v>
      </c>
      <c r="D84" s="1052"/>
      <c r="E84" s="1050"/>
      <c r="F84" s="1050"/>
      <c r="G84" s="1050"/>
      <c r="H84" s="1050"/>
      <c r="I84" s="1050"/>
      <c r="J84" s="1050"/>
      <c r="K84" s="1050"/>
      <c r="L84" s="1050"/>
      <c r="M84" s="1050"/>
      <c r="N84" s="1050"/>
      <c r="O84" s="1050"/>
      <c r="P84" s="1050"/>
      <c r="Q84" s="1050"/>
    </row>
    <row r="85" spans="1:17" ht="15">
      <c r="A85" s="1051" t="s">
        <v>577</v>
      </c>
      <c r="B85" s="879" t="s">
        <v>578</v>
      </c>
      <c r="C85" s="1051"/>
      <c r="D85" s="1052">
        <v>0</v>
      </c>
      <c r="E85" s="1050">
        <v>0</v>
      </c>
      <c r="F85" s="1050">
        <v>0</v>
      </c>
      <c r="G85" s="1050">
        <v>0</v>
      </c>
      <c r="H85" s="1050">
        <v>0</v>
      </c>
      <c r="I85" s="1050">
        <v>0</v>
      </c>
      <c r="J85" s="1050">
        <v>0</v>
      </c>
      <c r="K85" s="1050">
        <v>0</v>
      </c>
      <c r="L85" s="1050">
        <v>0</v>
      </c>
      <c r="M85" s="1050">
        <v>0</v>
      </c>
      <c r="N85" s="1050">
        <v>0</v>
      </c>
      <c r="O85" s="1050">
        <v>0</v>
      </c>
      <c r="P85" s="1050">
        <v>0</v>
      </c>
      <c r="Q85" s="1050">
        <v>0</v>
      </c>
    </row>
    <row r="86" spans="1:17" ht="15">
      <c r="A86" s="1051"/>
      <c r="B86" s="879" t="s">
        <v>579</v>
      </c>
      <c r="C86" s="1051"/>
      <c r="D86" s="1052"/>
      <c r="E86" s="1050"/>
      <c r="F86" s="1050"/>
      <c r="G86" s="1050"/>
      <c r="H86" s="1050"/>
      <c r="I86" s="1050"/>
      <c r="J86" s="1050"/>
      <c r="K86" s="1050"/>
      <c r="L86" s="1050"/>
      <c r="M86" s="1050"/>
      <c r="N86" s="1050"/>
      <c r="O86" s="1050"/>
      <c r="P86" s="1050"/>
      <c r="Q86" s="1050"/>
    </row>
    <row r="87" spans="1:17" ht="15">
      <c r="A87" s="1051"/>
      <c r="B87" s="879" t="s">
        <v>580</v>
      </c>
      <c r="C87" s="859"/>
      <c r="D87" s="860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</row>
    <row r="88" spans="1:17" ht="15">
      <c r="A88" s="1051"/>
      <c r="B88" s="879" t="s">
        <v>581</v>
      </c>
      <c r="C88" s="859"/>
      <c r="D88" s="860"/>
      <c r="E88" s="861"/>
      <c r="F88" s="861"/>
      <c r="G88" s="861"/>
      <c r="H88" s="861"/>
      <c r="I88" s="861"/>
      <c r="J88" s="861"/>
      <c r="K88" s="861"/>
      <c r="L88" s="861"/>
      <c r="M88" s="861"/>
      <c r="N88" s="861"/>
      <c r="O88" s="861"/>
      <c r="P88" s="861"/>
      <c r="Q88" s="861"/>
    </row>
    <row r="89" spans="1:17" ht="15">
      <c r="A89" s="1051"/>
      <c r="B89" s="880" t="s">
        <v>582</v>
      </c>
      <c r="C89" s="856"/>
      <c r="D89" s="856"/>
      <c r="E89" s="858">
        <f>E11+E20+E29+E38+E47+E56+E65+E79</f>
        <v>1794559</v>
      </c>
      <c r="F89" s="858">
        <f>F11+F20+F29+F38+F47+F56+F65+F79</f>
        <v>744079</v>
      </c>
      <c r="G89" s="858">
        <f>G11+G20+G29+G38+G47+G56+G65</f>
        <v>1050480</v>
      </c>
      <c r="H89" s="858">
        <f>F89</f>
        <v>744079</v>
      </c>
      <c r="I89" s="858">
        <f>H89</f>
        <v>744079</v>
      </c>
      <c r="J89" s="858">
        <v>0</v>
      </c>
      <c r="K89" s="858">
        <v>0</v>
      </c>
      <c r="L89" s="858">
        <f>H89</f>
        <v>744079</v>
      </c>
      <c r="M89" s="858">
        <f>G89</f>
        <v>1050480</v>
      </c>
      <c r="N89" s="858"/>
      <c r="O89" s="858"/>
      <c r="P89" s="858"/>
      <c r="Q89" s="858">
        <f>M89</f>
        <v>1050480</v>
      </c>
    </row>
    <row r="90" spans="1:17" ht="15">
      <c r="A90" s="1051"/>
      <c r="B90" s="879" t="s">
        <v>552</v>
      </c>
      <c r="C90" s="856"/>
      <c r="D90" s="856"/>
      <c r="E90" s="858">
        <f>E79+E70+E61+E52+E43+E34+E25+E16</f>
        <v>1794559</v>
      </c>
      <c r="F90" s="858">
        <f>F89</f>
        <v>744079</v>
      </c>
      <c r="G90" s="858">
        <f>G89</f>
        <v>1050480</v>
      </c>
      <c r="H90" s="858">
        <f>F90</f>
        <v>744079</v>
      </c>
      <c r="I90" s="858">
        <f>H90</f>
        <v>744079</v>
      </c>
      <c r="J90" s="858">
        <v>0</v>
      </c>
      <c r="K90" s="858">
        <v>0</v>
      </c>
      <c r="L90" s="858">
        <f>H90</f>
        <v>744079</v>
      </c>
      <c r="M90" s="858">
        <f>G90</f>
        <v>1050480</v>
      </c>
      <c r="N90" s="858">
        <v>0</v>
      </c>
      <c r="O90" s="858">
        <v>0</v>
      </c>
      <c r="P90" s="858">
        <v>0</v>
      </c>
      <c r="Q90" s="858">
        <f>M90</f>
        <v>1050480</v>
      </c>
    </row>
    <row r="91" spans="1:17" ht="15">
      <c r="A91" s="1051"/>
      <c r="B91" s="879" t="s">
        <v>553</v>
      </c>
      <c r="C91" s="856"/>
      <c r="D91" s="856"/>
      <c r="E91" s="858">
        <f>E80</f>
        <v>400000</v>
      </c>
      <c r="F91" s="858">
        <f>F80</f>
        <v>130000</v>
      </c>
      <c r="G91" s="858">
        <f>G80</f>
        <v>270000</v>
      </c>
      <c r="H91" s="858">
        <f>H80</f>
        <v>400000</v>
      </c>
      <c r="I91" s="858">
        <f>I80</f>
        <v>130000</v>
      </c>
      <c r="J91" s="858"/>
      <c r="K91" s="858"/>
      <c r="L91" s="858">
        <f>L80</f>
        <v>130000</v>
      </c>
      <c r="M91" s="858">
        <f>M80</f>
        <v>270000</v>
      </c>
      <c r="N91" s="858"/>
      <c r="O91" s="858"/>
      <c r="P91" s="858"/>
      <c r="Q91" s="858">
        <f>Q80</f>
        <v>270000</v>
      </c>
    </row>
    <row r="92" spans="1:17" ht="15">
      <c r="A92" s="859"/>
      <c r="B92" s="879" t="s">
        <v>554</v>
      </c>
      <c r="C92" s="856"/>
      <c r="D92" s="856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</row>
    <row r="93" spans="1:17" ht="15">
      <c r="A93" s="859"/>
      <c r="B93" s="879" t="s">
        <v>555</v>
      </c>
      <c r="C93" s="856"/>
      <c r="D93" s="856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</row>
    <row r="94" spans="1:17" ht="15">
      <c r="A94" s="1046" t="s">
        <v>583</v>
      </c>
      <c r="B94" s="1046"/>
      <c r="C94" s="1047" t="s">
        <v>544</v>
      </c>
      <c r="D94" s="1047"/>
      <c r="E94" s="881">
        <f>E90+E91</f>
        <v>2194559</v>
      </c>
      <c r="F94" s="881">
        <f>F90+F91</f>
        <v>874079</v>
      </c>
      <c r="G94" s="881">
        <f>G90+G91</f>
        <v>1320480</v>
      </c>
      <c r="H94" s="881">
        <f>H89+H91</f>
        <v>1144079</v>
      </c>
      <c r="I94" s="881">
        <f>I89+I91</f>
        <v>874079</v>
      </c>
      <c r="J94" s="881">
        <v>0</v>
      </c>
      <c r="K94" s="881">
        <v>0</v>
      </c>
      <c r="L94" s="881">
        <f>L89+L91</f>
        <v>874079</v>
      </c>
      <c r="M94" s="881">
        <f>M89+M91</f>
        <v>1320480</v>
      </c>
      <c r="N94" s="881">
        <v>0</v>
      </c>
      <c r="O94" s="881"/>
      <c r="P94" s="881">
        <v>0</v>
      </c>
      <c r="Q94" s="881">
        <f>M94</f>
        <v>1320480</v>
      </c>
    </row>
    <row r="95" spans="1:17" ht="15">
      <c r="A95" s="882"/>
      <c r="B95" s="857"/>
      <c r="C95" s="857"/>
      <c r="D95" s="857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</row>
    <row r="96" spans="1:17" ht="15">
      <c r="A96" s="857"/>
      <c r="B96" s="857"/>
      <c r="C96" s="857"/>
      <c r="D96" s="857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</row>
    <row r="97" spans="1:17" ht="15">
      <c r="A97" s="857"/>
      <c r="B97" s="857"/>
      <c r="C97" s="857"/>
      <c r="D97" s="857"/>
      <c r="E97" s="858"/>
      <c r="F97" s="858"/>
      <c r="G97" s="858"/>
      <c r="H97" s="858"/>
      <c r="I97" s="858"/>
      <c r="J97" s="858"/>
      <c r="K97" s="856"/>
      <c r="L97" s="858"/>
      <c r="M97" s="858"/>
      <c r="N97" s="858"/>
      <c r="O97" s="858"/>
      <c r="P97" s="856"/>
      <c r="Q97" s="856"/>
    </row>
    <row r="98" spans="1:17" ht="15">
      <c r="A98" s="857"/>
      <c r="B98" s="857"/>
      <c r="C98" s="857"/>
      <c r="D98" s="857"/>
      <c r="E98" s="858"/>
      <c r="F98" s="858"/>
      <c r="G98" s="858"/>
      <c r="H98" s="858"/>
      <c r="I98" s="858"/>
      <c r="J98" s="858"/>
      <c r="K98" s="856"/>
      <c r="L98" s="858"/>
      <c r="M98" s="858"/>
      <c r="N98" s="858"/>
      <c r="O98" s="858"/>
      <c r="P98" s="856"/>
      <c r="Q98" s="856"/>
    </row>
    <row r="99" spans="1:17" ht="15">
      <c r="A99" s="857"/>
      <c r="B99" s="857"/>
      <c r="C99" s="857"/>
      <c r="D99" s="857"/>
      <c r="E99" s="858"/>
      <c r="F99" s="858"/>
      <c r="G99" s="858"/>
      <c r="H99" s="858"/>
      <c r="I99" s="858"/>
      <c r="J99" s="858"/>
      <c r="K99" s="856"/>
      <c r="L99" s="858"/>
      <c r="M99" s="858"/>
      <c r="N99" s="858"/>
      <c r="O99" s="858"/>
      <c r="P99" s="856"/>
      <c r="Q99" s="856"/>
    </row>
    <row r="100" spans="1:17" ht="15">
      <c r="A100" s="857"/>
      <c r="B100" s="857"/>
      <c r="C100" s="857"/>
      <c r="D100" s="857"/>
      <c r="E100" s="858"/>
      <c r="F100" s="858"/>
      <c r="G100" s="858"/>
      <c r="H100" s="858"/>
      <c r="I100" s="858"/>
      <c r="J100" s="858"/>
      <c r="K100" s="856"/>
      <c r="L100" s="858"/>
      <c r="M100" s="858"/>
      <c r="N100" s="858"/>
      <c r="O100" s="858"/>
      <c r="P100" s="856"/>
      <c r="Q100" s="856"/>
    </row>
    <row r="101" spans="1:17" ht="15">
      <c r="A101" s="857"/>
      <c r="B101" s="857"/>
      <c r="C101" s="857"/>
      <c r="D101" s="857"/>
      <c r="E101" s="858"/>
      <c r="F101" s="858"/>
      <c r="G101" s="858"/>
      <c r="H101" s="858"/>
      <c r="I101" s="858"/>
      <c r="J101" s="858"/>
      <c r="K101" s="856"/>
      <c r="L101" s="858"/>
      <c r="M101" s="858"/>
      <c r="N101" s="858"/>
      <c r="O101" s="858"/>
      <c r="P101" s="856"/>
      <c r="Q101" s="856"/>
    </row>
    <row r="102" spans="1:17" ht="15">
      <c r="A102" s="857"/>
      <c r="B102" s="857"/>
      <c r="C102" s="857"/>
      <c r="D102" s="857"/>
      <c r="E102" s="858"/>
      <c r="F102" s="858"/>
      <c r="G102" s="858"/>
      <c r="H102" s="858"/>
      <c r="I102" s="858"/>
      <c r="J102" s="858"/>
      <c r="K102" s="856"/>
      <c r="L102" s="858"/>
      <c r="M102" s="858"/>
      <c r="N102" s="858"/>
      <c r="O102" s="858"/>
      <c r="P102" s="856"/>
      <c r="Q102" s="856"/>
    </row>
    <row r="103" spans="1:17" ht="15">
      <c r="A103" s="852"/>
      <c r="B103" s="852"/>
      <c r="C103" s="852"/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</row>
    <row r="104" spans="1:17" ht="15">
      <c r="A104" s="1048" t="s">
        <v>584</v>
      </c>
      <c r="B104" s="1048"/>
      <c r="C104" s="1048"/>
      <c r="D104" s="1048"/>
      <c r="E104" s="1048"/>
      <c r="F104" s="1048"/>
      <c r="G104" s="1048"/>
      <c r="H104" s="1048"/>
      <c r="I104" s="1048"/>
      <c r="J104" s="1048"/>
      <c r="K104" s="852"/>
      <c r="L104" s="852"/>
      <c r="M104" s="852"/>
      <c r="N104" s="852"/>
      <c r="O104" s="852"/>
      <c r="P104" s="852"/>
      <c r="Q104" s="852"/>
    </row>
    <row r="105" spans="1:17" ht="15">
      <c r="A105" s="852" t="s">
        <v>585</v>
      </c>
      <c r="B105" s="852"/>
      <c r="C105" s="852"/>
      <c r="D105" s="852"/>
      <c r="E105" s="852"/>
      <c r="F105" s="852"/>
      <c r="G105" s="852"/>
      <c r="H105" s="852"/>
      <c r="I105" s="852"/>
      <c r="J105" s="852"/>
      <c r="K105" s="852"/>
      <c r="L105" s="852"/>
      <c r="M105" s="852"/>
      <c r="N105" s="852"/>
      <c r="O105" s="852"/>
      <c r="P105" s="852"/>
      <c r="Q105" s="852"/>
    </row>
    <row r="106" spans="1:17" ht="15" hidden="1">
      <c r="A106" s="852"/>
      <c r="B106" s="852"/>
      <c r="C106" s="852"/>
      <c r="D106" s="852"/>
      <c r="E106" s="852"/>
      <c r="F106" s="852"/>
      <c r="G106" s="852"/>
      <c r="H106" s="852"/>
      <c r="I106" s="852"/>
      <c r="J106" s="852"/>
      <c r="K106" s="852"/>
      <c r="L106" s="852"/>
      <c r="M106" s="852"/>
      <c r="N106" s="852"/>
      <c r="O106" s="852"/>
      <c r="P106" s="852"/>
      <c r="Q106" s="852"/>
    </row>
    <row r="107" ht="15" hidden="1"/>
    <row r="108" spans="8:24" ht="15.75" hidden="1">
      <c r="H108" s="1049"/>
      <c r="I108" s="1049"/>
      <c r="J108" s="1049"/>
      <c r="K108" s="1049"/>
      <c r="L108" s="1049"/>
      <c r="M108" s="1049"/>
      <c r="N108" s="1049"/>
      <c r="O108" s="1049"/>
      <c r="P108" s="1049"/>
      <c r="Q108" s="1049"/>
      <c r="R108" s="1049"/>
      <c r="S108" s="1049"/>
      <c r="T108" s="1049"/>
      <c r="U108" s="1049"/>
      <c r="V108" s="1049"/>
      <c r="W108" s="1049"/>
      <c r="X108" s="1049"/>
    </row>
  </sheetData>
  <sheetProtection/>
  <mergeCells count="165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E11:E14"/>
    <mergeCell ref="F11:F14"/>
    <mergeCell ref="G11:G14"/>
    <mergeCell ref="H11:H14"/>
    <mergeCell ref="C10:D10"/>
    <mergeCell ref="A11:A19"/>
    <mergeCell ref="C11:C14"/>
    <mergeCell ref="D11:D14"/>
    <mergeCell ref="O11:O14"/>
    <mergeCell ref="P11:P14"/>
    <mergeCell ref="I11:I14"/>
    <mergeCell ref="J11:J14"/>
    <mergeCell ref="K11:K14"/>
    <mergeCell ref="L11:L14"/>
    <mergeCell ref="G20:G23"/>
    <mergeCell ref="H20:H23"/>
    <mergeCell ref="I20:I23"/>
    <mergeCell ref="J20:J23"/>
    <mergeCell ref="M11:M14"/>
    <mergeCell ref="N11:N14"/>
    <mergeCell ref="K20:K23"/>
    <mergeCell ref="L20:L23"/>
    <mergeCell ref="M20:M23"/>
    <mergeCell ref="N20:N23"/>
    <mergeCell ref="Q11:Q14"/>
    <mergeCell ref="A20:A28"/>
    <mergeCell ref="C20:C23"/>
    <mergeCell ref="D20:D23"/>
    <mergeCell ref="E20:E23"/>
    <mergeCell ref="F20:F23"/>
    <mergeCell ref="O20:O23"/>
    <mergeCell ref="P20:P23"/>
    <mergeCell ref="Q20:Q23"/>
    <mergeCell ref="A29:A37"/>
    <mergeCell ref="C29:C32"/>
    <mergeCell ref="D29:D32"/>
    <mergeCell ref="E29:E32"/>
    <mergeCell ref="F29:F32"/>
    <mergeCell ref="G29:G32"/>
    <mergeCell ref="H29:H32"/>
    <mergeCell ref="O29:O32"/>
    <mergeCell ref="P29:P32"/>
    <mergeCell ref="I29:I32"/>
    <mergeCell ref="J29:J32"/>
    <mergeCell ref="K29:K32"/>
    <mergeCell ref="L29:L32"/>
    <mergeCell ref="G38:G41"/>
    <mergeCell ref="H38:H41"/>
    <mergeCell ref="I38:I41"/>
    <mergeCell ref="J38:J41"/>
    <mergeCell ref="M29:M32"/>
    <mergeCell ref="N29:N32"/>
    <mergeCell ref="K38:K41"/>
    <mergeCell ref="L38:L41"/>
    <mergeCell ref="M38:M41"/>
    <mergeCell ref="N38:N41"/>
    <mergeCell ref="Q29:Q32"/>
    <mergeCell ref="A38:A46"/>
    <mergeCell ref="C38:C41"/>
    <mergeCell ref="D38:D41"/>
    <mergeCell ref="E38:E41"/>
    <mergeCell ref="F38:F41"/>
    <mergeCell ref="O38:O41"/>
    <mergeCell ref="P38:P41"/>
    <mergeCell ref="Q38:Q41"/>
    <mergeCell ref="A47:A55"/>
    <mergeCell ref="C47:C50"/>
    <mergeCell ref="D47:D50"/>
    <mergeCell ref="E47:E50"/>
    <mergeCell ref="F47:F50"/>
    <mergeCell ref="G47:G50"/>
    <mergeCell ref="H47:H50"/>
    <mergeCell ref="O47:O50"/>
    <mergeCell ref="P47:P50"/>
    <mergeCell ref="I47:I50"/>
    <mergeCell ref="J47:J50"/>
    <mergeCell ref="K47:K50"/>
    <mergeCell ref="L47:L50"/>
    <mergeCell ref="G56:G59"/>
    <mergeCell ref="H56:H59"/>
    <mergeCell ref="I56:I59"/>
    <mergeCell ref="J56:J59"/>
    <mergeCell ref="M47:M50"/>
    <mergeCell ref="N47:N50"/>
    <mergeCell ref="K56:K59"/>
    <mergeCell ref="L56:L59"/>
    <mergeCell ref="M56:M59"/>
    <mergeCell ref="N56:N59"/>
    <mergeCell ref="Q47:Q50"/>
    <mergeCell ref="A56:A64"/>
    <mergeCell ref="C56:C59"/>
    <mergeCell ref="D56:D59"/>
    <mergeCell ref="E56:E59"/>
    <mergeCell ref="F56:F59"/>
    <mergeCell ref="O56:O59"/>
    <mergeCell ref="P56:P59"/>
    <mergeCell ref="Q56:Q59"/>
    <mergeCell ref="A65:A73"/>
    <mergeCell ref="C65:C68"/>
    <mergeCell ref="D65:D68"/>
    <mergeCell ref="E65:E68"/>
    <mergeCell ref="F65:F68"/>
    <mergeCell ref="G65:G68"/>
    <mergeCell ref="H65:H68"/>
    <mergeCell ref="M65:M68"/>
    <mergeCell ref="N65:N68"/>
    <mergeCell ref="O65:O68"/>
    <mergeCell ref="P65:P68"/>
    <mergeCell ref="I65:I68"/>
    <mergeCell ref="J65:J68"/>
    <mergeCell ref="K65:K68"/>
    <mergeCell ref="L65:L68"/>
    <mergeCell ref="G74:G77"/>
    <mergeCell ref="H74:H77"/>
    <mergeCell ref="I74:I77"/>
    <mergeCell ref="J74:J77"/>
    <mergeCell ref="C74:C77"/>
    <mergeCell ref="D74:D77"/>
    <mergeCell ref="E74:E77"/>
    <mergeCell ref="F74:F77"/>
    <mergeCell ref="H83:H86"/>
    <mergeCell ref="I83:I86"/>
    <mergeCell ref="K74:K77"/>
    <mergeCell ref="L74:L77"/>
    <mergeCell ref="M74:M77"/>
    <mergeCell ref="N74:N77"/>
    <mergeCell ref="L83:L86"/>
    <mergeCell ref="M83:M86"/>
    <mergeCell ref="O74:O77"/>
    <mergeCell ref="P74:P77"/>
    <mergeCell ref="A83:A91"/>
    <mergeCell ref="C83:C86"/>
    <mergeCell ref="D83:D86"/>
    <mergeCell ref="E83:E86"/>
    <mergeCell ref="F83:F86"/>
    <mergeCell ref="G83:G86"/>
    <mergeCell ref="A94:B94"/>
    <mergeCell ref="C94:D94"/>
    <mergeCell ref="A104:J104"/>
    <mergeCell ref="H108:X108"/>
    <mergeCell ref="N83:N86"/>
    <mergeCell ref="O83:O86"/>
    <mergeCell ref="P83:P86"/>
    <mergeCell ref="Q83:Q86"/>
    <mergeCell ref="J83:J86"/>
    <mergeCell ref="K83:K86"/>
  </mergeCells>
  <printOptions/>
  <pageMargins left="0.7875" right="0.7875" top="1.2180555555555554" bottom="1.0527777777777778" header="0.7875" footer="0.7875"/>
  <pageSetup horizontalDpi="300" verticalDpi="300" orientation="landscape" paperSize="9" scale="79" r:id="rId1"/>
  <headerFooter alignWithMargins="0">
    <oddHeader>&amp;C&amp;"Times New Roman,Normalny"BUDŻET GMINY DYWITY NA 2007 ROK&amp;A&amp;R&amp;"Times New Roman,Normalny"Zał. Nr 6</oddHeader>
    <oddFooter>&amp;C&amp;"Times New Roman,Normalny"Strona &amp;P</oddFooter>
  </headerFooter>
  <rowBreaks count="3" manualBreakCount="3">
    <brk id="28" max="255" man="1"/>
    <brk id="55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Dywity</cp:lastModifiedBy>
  <cp:lastPrinted>2010-12-28T08:08:10Z</cp:lastPrinted>
  <dcterms:created xsi:type="dcterms:W3CDTF">2010-12-27T14:59:15Z</dcterms:created>
  <dcterms:modified xsi:type="dcterms:W3CDTF">2010-12-28T08:11:50Z</dcterms:modified>
  <cp:category/>
  <cp:version/>
  <cp:contentType/>
  <cp:contentStatus/>
</cp:coreProperties>
</file>